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重点项目" sheetId="18" r:id="rId1"/>
    <sheet name="行业分类排版" sheetId="14" state="hidden" r:id="rId2"/>
    <sheet name="Sheet1 (3)" sheetId="15" state="hidden" r:id="rId3"/>
    <sheet name="数据统计" sheetId="4" state="hidden" r:id="rId4"/>
    <sheet name="行业领域和投资规模" sheetId="5" state="hidden" r:id="rId5"/>
    <sheet name="同比增长情况 " sheetId="12" state="hidden" r:id="rId6"/>
    <sheet name="产业集群产业链" sheetId="13" state="hidden" r:id="rId7"/>
    <sheet name="行业领域" sheetId="3" state="hidden" r:id="rId8"/>
  </sheets>
  <definedNames>
    <definedName name="_xlnm._FilterDatabase" localSheetId="1" hidden="1">行业分类排版!$A$3:$AW$420</definedName>
    <definedName name="_xlnm._FilterDatabase" localSheetId="2" hidden="1">'Sheet1 (3)'!$A$3:$G$420</definedName>
    <definedName name="_xlnm.Print_Area" localSheetId="3">数据统计!$A$1:$K$30</definedName>
    <definedName name="_xlnm.Print_Area" localSheetId="1">行业分类排版!$A$1:$AW$420</definedName>
    <definedName name="_xlnm.Print_Titles" localSheetId="1">行业分类排版!$3:$4</definedName>
    <definedName name="_xlnm.Print_Area" localSheetId="2">'Sheet1 (3)'!$A$1:$G$420</definedName>
    <definedName name="_xlnm.Print_Titles" localSheetId="2">'Sheet1 (3)'!$3:$4</definedName>
    <definedName name="_xlnm._FilterDatabase" localSheetId="0" hidden="1">重点项目!#REF!</definedName>
    <definedName name="_xlnm.Print_Area" localSheetId="0">重点项目!$A$1:$E$1</definedName>
    <definedName name="_xlnm.Print_Titles" localSheetId="0">重点项目!#REF!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<sst xmlns="http://schemas.openxmlformats.org/spreadsheetml/2006/main" count="12046" uniqueCount="3634">
  <si>
    <t>魏都区2025年重点建设项目台账</t>
  </si>
  <si>
    <t>序号</t>
  </si>
  <si>
    <t>项目名称</t>
  </si>
  <si>
    <t>主要建设内容及建设总规模</t>
  </si>
  <si>
    <r>
      <rPr>
        <sz val="11"/>
        <rFont val="黑体"/>
        <charset val="134"/>
      </rPr>
      <t>计划开竣工日期</t>
    </r>
    <r>
      <rPr>
        <sz val="11"/>
        <rFont val="Times New Roman"/>
        <charset val="134"/>
      </rPr>
      <t xml:space="preserve">
(</t>
    </r>
    <r>
      <rPr>
        <sz val="11"/>
        <rFont val="黑体"/>
        <charset val="134"/>
      </rPr>
      <t>年月至年月</t>
    </r>
    <r>
      <rPr>
        <sz val="11"/>
        <rFont val="Times New Roman"/>
        <charset val="134"/>
      </rPr>
      <t>)</t>
    </r>
  </si>
  <si>
    <t>责任单位</t>
  </si>
  <si>
    <t>许昌市陈庄街贯通工程项目</t>
  </si>
  <si>
    <r>
      <rPr>
        <sz val="11"/>
        <rFont val="仿宋_GB2312"/>
        <charset val="134"/>
      </rPr>
      <t>主要建设陈庄街（五一路至清</t>
    </r>
    <r>
      <rPr>
        <sz val="11"/>
        <rFont val="方正书宋_GBK"/>
        <charset val="134"/>
      </rPr>
      <t>潩</t>
    </r>
    <r>
      <rPr>
        <sz val="11"/>
        <rFont val="仿宋_GB2312"/>
        <charset val="134"/>
      </rPr>
      <t>河段、清</t>
    </r>
    <r>
      <rPr>
        <sz val="11"/>
        <rFont val="方正书宋_GBK"/>
        <charset val="134"/>
      </rPr>
      <t>潩</t>
    </r>
    <r>
      <rPr>
        <sz val="11"/>
        <rFont val="仿宋_GB2312"/>
        <charset val="134"/>
      </rPr>
      <t>河至文峰路段、魏武大道至许州路段），全长3.9公里，红线宽50米，包含陈庄街下穿京广铁路隧道和清</t>
    </r>
    <r>
      <rPr>
        <sz val="11"/>
        <rFont val="方正书宋_GBK"/>
        <charset val="134"/>
      </rPr>
      <t>潩</t>
    </r>
    <r>
      <rPr>
        <sz val="11"/>
        <rFont val="仿宋_GB2312"/>
        <charset val="134"/>
      </rPr>
      <t>河大桥两个节点工程</t>
    </r>
  </si>
  <si>
    <t>2025.03-2027.06</t>
  </si>
  <si>
    <t>区住建局</t>
  </si>
  <si>
    <t>魏都区基础设施提升改造项目</t>
  </si>
  <si>
    <r>
      <rPr>
        <sz val="11"/>
        <rFont val="仿宋_GB2312"/>
        <charset val="134"/>
      </rPr>
      <t>主要建设八一路(洞上社区-文化街段、文化街-文峰路段)雨水管网、八一路（文峰路-清</t>
    </r>
    <r>
      <rPr>
        <sz val="11"/>
        <rFont val="宋体"/>
        <charset val="134"/>
      </rPr>
      <t>潩</t>
    </r>
    <r>
      <rPr>
        <sz val="11"/>
        <rFont val="仿宋_GB2312"/>
        <charset val="134"/>
      </rPr>
      <t>河）雨水管网及泵站工程</t>
    </r>
  </si>
  <si>
    <t>2025.04-2025.12</t>
  </si>
  <si>
    <t>区水利局</t>
  </si>
  <si>
    <t>魏都区快云智算中心项目</t>
  </si>
  <si>
    <t>主要建设100P算力机房</t>
  </si>
  <si>
    <t>2025.02-2025.12</t>
  </si>
  <si>
    <t>区行政审批局</t>
  </si>
  <si>
    <t>魏都区电力电气成套装备及其配套产业园项目★</t>
  </si>
  <si>
    <t>总建筑面积12万平方米，分两期建设，一期主要建设标准化厂房、仓库来料库等用房，建设许继储能pack生产线2条；二期聚焦智能电气产业链优化提升，拟承接引进深圳市沃尔核材、深圳大恒物联、广州市江科电子、沧州隆奥电气等骨干企业入驻</t>
  </si>
  <si>
    <t>2025.05-2027.12</t>
  </si>
  <si>
    <t>区科技局</t>
  </si>
  <si>
    <t>魏都区气凝胶新材料产业园项目★</t>
  </si>
  <si>
    <t>总建筑面积5万平方米，主要建设涵盖车间、实验室、原料室、成品库、展示室等相关配套设施的气凝胶新型保温材料产业基地，同步引进气凝胶上下游关联企业入驻</t>
  </si>
  <si>
    <t>2025.08-2027.12</t>
  </si>
  <si>
    <t>区工信局</t>
  </si>
  <si>
    <t>魏都区医美产业园项目★</t>
  </si>
  <si>
    <t>总建筑面积7万平方米，主要建设产品研发、生产、售后、培训、员工康乐、食宿及配套供应链为一体的产业基地</t>
  </si>
  <si>
    <t>2025.07-2027.12</t>
  </si>
  <si>
    <t>区人社局</t>
  </si>
  <si>
    <t>魏都区天玑科技产业园★</t>
  </si>
  <si>
    <t>总建筑面积8万平方米，主要建设办公研发用房、厂房等，引进高新技术、战略新兴产业入驻，打造集研发、中试、生产于一体的科技园区</t>
  </si>
  <si>
    <t>2025.06-2027.12</t>
  </si>
  <si>
    <t>魏创实业公司</t>
  </si>
  <si>
    <t>魏都区河山碳材料超高强度碳纤维原丝制备项目★</t>
  </si>
  <si>
    <t>总建筑面积4万平方米，主要建设厂房、研发中心及干喷湿纺工艺制备生产线，年产3000吨超高强度碳纤维原丝</t>
  </si>
  <si>
    <t>2025.01-2026.12</t>
  </si>
  <si>
    <t>国控集团</t>
  </si>
  <si>
    <t>魏都区巴荔精酿啤酒厂建设项目</t>
  </si>
  <si>
    <t>总建筑面积0.6万平方米，主要建设厂房及啤酒设备组装生产线，年产10万吨啤酒</t>
  </si>
  <si>
    <t>2025.03-2025.12</t>
  </si>
  <si>
    <t>许昌巴荔酿酒有限公司</t>
  </si>
  <si>
    <t>魏都区许昌巨腾工艺品有限公司化纤工艺品生产线建设项目</t>
  </si>
  <si>
    <t>总建筑面积1万平方米，主要建设半自动化发制品化纤生产线及相关配套设施，年产2.5万条发制品</t>
  </si>
  <si>
    <t>2025.01-2025.12</t>
  </si>
  <si>
    <t>许昌巨腾工艺品有限公司</t>
  </si>
  <si>
    <t>魏都区超精密喷涂钙钛矿太阳能电池制备项目★</t>
  </si>
  <si>
    <t>总建筑面积4万平方米，主要建设厂房、洁净实验室及生产线，年产100MW钙钛矿太阳能光伏板</t>
  </si>
  <si>
    <t>许昌智通光电科技有限公司</t>
  </si>
  <si>
    <t>魏都区德天钢构装配式模块化建筑产业园项目</t>
  </si>
  <si>
    <t>总建筑面积5万平方米，主要建设标准化厂房、办公用房等，购置智能化生产设备，生产装配式模块化建筑</t>
  </si>
  <si>
    <t>2025.09-2027.10</t>
  </si>
  <si>
    <t>许昌市德天钢结构工程有限公司</t>
  </si>
  <si>
    <t>魏都区河南罗施公司年产5万只钢瓶生产项目</t>
  </si>
  <si>
    <t>总建筑面积0.5万平方米，主要建设钢瓶处理生产线3条、Y瓶处理生产线1条，年产电子级特气钢瓶5万只</t>
  </si>
  <si>
    <t>河南罗施装备制造有限公司</t>
  </si>
  <si>
    <t>魏都区海容节能型门窗项目</t>
  </si>
  <si>
    <t>总建筑面积1万平方米，主要购置生产设备，生产建筑节能门窗</t>
  </si>
  <si>
    <t>2025.04-2026.10</t>
  </si>
  <si>
    <t>许昌海容建筑工程有限公司</t>
  </si>
  <si>
    <t>魏都区河南万维环境科技有限公司假发制品生产线建设项目</t>
  </si>
  <si>
    <t>总建筑面积4万平方米，主要建设假发制品综合生产厂房，以及仓库、办公楼等辅助用房，年产发条360万条、头套100万个、发块110万块、教习头30万个</t>
  </si>
  <si>
    <t>河南万维环境科技有限公司</t>
  </si>
  <si>
    <t>魏都区许昌海瑞包装有限公司年产300吨塑料包装制品建设项目</t>
  </si>
  <si>
    <t>总建筑面积1万平方米，主要建设塑料包装制品生产线，年产EPS泡沫制品270吨、铝箔保温袋30吨</t>
  </si>
  <si>
    <t>许昌海瑞包装有限公司</t>
  </si>
  <si>
    <t>魏都区河南泓旭电气年产100万套智能计量箱项目</t>
  </si>
  <si>
    <t>总建筑面积0.7万平方米，主要建设厂房、办公楼，购置新设备，年产100万套智能计量箱</t>
  </si>
  <si>
    <t>2025.05-2025.12</t>
  </si>
  <si>
    <t>魏都区伊美工艺品有限公司档发生产线项目</t>
  </si>
  <si>
    <t>总建筑面积0.4万平方米，主要对厂房进行改造升级，建设新生产线，年产280万条/套发条、头套</t>
  </si>
  <si>
    <t>伊美工艺品有限公司</t>
  </si>
  <si>
    <t>魏都区河南裕光隔热材料生产项目</t>
  </si>
  <si>
    <t>总建筑面积0.5万平方米，主要建设隔热纤维垫、复合材料生产线，安装压片机、油压成型机、模切机、烫画机等设备，年加工生产硅胶垫50吨、硅胶圈30吨、隔热纤维垫20吨、复合材料20吨</t>
  </si>
  <si>
    <t>河南裕光新材料科技有限公司</t>
  </si>
  <si>
    <t>魏都区许昌胜昌纸制品包装生产项目</t>
  </si>
  <si>
    <t>总建筑面积1万平方米，主要建设办公用房、厂房及生产线，生产纸制品包装产品</t>
  </si>
  <si>
    <t>许昌胜昌包装材料有限公司</t>
  </si>
  <si>
    <t>魏都区河南瑞美真发发制品生产线建设项目</t>
  </si>
  <si>
    <t>总建筑面积1万平方米，主要新建1栋生产车间及假发头套生产线</t>
  </si>
  <si>
    <t>2025.06-2025.12</t>
  </si>
  <si>
    <t>魏都区全电通电气装备制造项目</t>
  </si>
  <si>
    <t>总建筑面积0.5万平方米，入驻魏都高新技术产业园标准化厂房，主要承接生产许继充电桩外壳、运维等配套服务产品</t>
  </si>
  <si>
    <t>河南全电通能源有限公司</t>
  </si>
  <si>
    <t>魏都区乐盈机电智能输配电生产项目</t>
  </si>
  <si>
    <t>总建筑面积1万平方米，主要建设智能输配电及控制设备(电力机柜、电力屏)、充电桩生产线</t>
  </si>
  <si>
    <t>许昌乐盈机电设备科技有限公司</t>
  </si>
  <si>
    <t>魏都区新大新西区商业综合体项目</t>
  </si>
  <si>
    <t>总建筑面积3万平方米，主要建设公寓式酒店、农贸市场、物业用房等，完善场区内道路、景观绿化等相关基础配套设施</t>
  </si>
  <si>
    <t>魏都区河南新支点文化传播公司曹魏欢乐城项目</t>
  </si>
  <si>
    <t>总建筑面积0.6万平方米，主要建设游客接待中心、办公用房、民宿酒店等建筑，入驻摩天轮、过山车等40余项游乐设施，打造集游乐场、无动力乐园、研学基地、文创美食、水上民宿及灯光演绎于一体的文旅综合体</t>
  </si>
  <si>
    <t>2025.06-2027.05</t>
  </si>
  <si>
    <t>河南新支点文化传播有限公司</t>
  </si>
  <si>
    <t>许昌曹魏古城北城门许都196项目★</t>
  </si>
  <si>
    <t>总建筑面积5万平方米，主要建设“吃喝玩游购娱”为一体的文商旅综合体，以及文化大剧院和配套酒店</t>
  </si>
  <si>
    <t>区文旅中心</t>
  </si>
  <si>
    <t>魏都区农产品交易暨冷链物流管理中心建设项目</t>
  </si>
  <si>
    <t>总建筑面积5万平方米，主要建设农产品交易区，冷藏库，冷冻库，普通仓库，配套办公及农产品质量检测检验中心</t>
  </si>
  <si>
    <t>魏都区中棉公司河南许昌棉花仓储设施建设项目</t>
  </si>
  <si>
    <t>总建筑面积3万平方米，主要建设1栋单层棉花库房，设计仓储量2.5万吨</t>
  </si>
  <si>
    <t>2025.06-2026.06</t>
  </si>
  <si>
    <t>魏都区曹魏古城文旅提升项目</t>
  </si>
  <si>
    <t>总建筑面积0.5万平方米，主要建设3个子项目，1.曹魏古城驿站建设项目，主要对洋帆市场进行提升改造，打造集民宿、餐饮、文化、娱乐为一体的“城中城”古城驿站；2.东城门文旅提升项目，主要对东城门进行亮化提升，引进特色火锅、烧烤、酒吧、咖啡、演绎等业态，打造集休闲观光娱乐于一体的夜经济集聚区；3.曹魏民俗特色美食街项目，主要对引龙街、文会街、聚奎街进行文旅提升，包括路面修建、门头统一、夜间亮化、绿化提升、楼体立面提升、商铺外部形象等</t>
  </si>
  <si>
    <t>2025.02-2026.08</t>
  </si>
  <si>
    <t>东大办事处</t>
  </si>
  <si>
    <t>魏都区研休堂直播基地建设项目</t>
  </si>
  <si>
    <t>总建筑面积0.5万平方米，主要进行内部装修改造，建设养生保健类产品电商直播基地，引入1500人电商团队进行直播运营</t>
  </si>
  <si>
    <t>2025.01-2025.10</t>
  </si>
  <si>
    <t>许昌研休堂健康科技有限公司</t>
  </si>
  <si>
    <t>魏都区再生塑料资源综合回收利用生产项目★</t>
  </si>
  <si>
    <t>总建筑面积12万平方米，主要建设7栋生产厂房、2栋仓储用房、1栋办公楼、1栋宿舍楼及1栋配套设施用房等</t>
  </si>
  <si>
    <t>区环保局</t>
  </si>
  <si>
    <t>魏都区许昌少年强综合实践教育基地项目</t>
  </si>
  <si>
    <t>总建筑面积4万平方米，主要建设办公楼、教学楼，以及宿舍楼、餐厅、展览馆、看台等附属设施</t>
  </si>
  <si>
    <t>许昌少年强教育咨询有限公司</t>
  </si>
  <si>
    <t>魏都区综合养老示范基地建设项目</t>
  </si>
  <si>
    <t>总建筑面积2万平方米，主要建设养老用房、老年活动用房、康复保健用房、附属用房，以及给排水、电力、燃气等配套设施，提供床位500张</t>
  </si>
  <si>
    <t>2025.08-2028.12</t>
  </si>
  <si>
    <t>民政局</t>
  </si>
  <si>
    <t>魏都区智慧停车项目</t>
  </si>
  <si>
    <t>主要新建两座立体停车楼、三个绿荫停车场、两个口袋停车场、两个临时停车场，改造一批口袋停车场</t>
  </si>
  <si>
    <t>2024.01-2025.10</t>
  </si>
  <si>
    <t>魏都区集成电路封装生产测试基地项目</t>
  </si>
  <si>
    <t>总建筑面积6万平方米，主要建设厂房及芯片相关产线和封装测试线。具体分两期建设，一期主要建设FCBGA产线，并入应用产品线，配套建设晶圆测试和FT测试线；二期主要建设wafer lever先进封装试验线</t>
  </si>
  <si>
    <t>2024.08-2026.12</t>
  </si>
  <si>
    <t>河南领存智能制造有限公司</t>
  </si>
  <si>
    <t>魏都区电子半导体材料及制品项目</t>
  </si>
  <si>
    <t>总建筑面积4万平方米，主要建设年产2万吨电子半导体材料生产线，年产2000吨电子半导体基材产线和年产1000万件石英晶圆、石英法兰、石英舟等电子半导体制品产线</t>
  </si>
  <si>
    <t>2024.01-2026.12</t>
  </si>
  <si>
    <t>河南矽美特新材料有限公司</t>
  </si>
  <si>
    <t>魏都区金叶科技智能包装生产线二期项目</t>
  </si>
  <si>
    <t>总建筑面积4万平方米，主要建设联合工房、生产管理用房、动力中心、综合库及配套设施，同步建设引进国内一流的接装纸、内衬纸、滤嘴棒生产线</t>
  </si>
  <si>
    <t>2024.03-2025.12</t>
  </si>
  <si>
    <t>开发区</t>
  </si>
  <si>
    <t>魏都区原谷原麦中央厨房项目</t>
  </si>
  <si>
    <t>总建筑面积0.7万平方米，主要改造厂房车间，配套建设加工车间、仓储区、配送区及办公区等，生产食品半成品</t>
  </si>
  <si>
    <t>2024.09-2025.12</t>
  </si>
  <si>
    <t>南关办事处</t>
  </si>
  <si>
    <t>魏都区吾悦广场项目</t>
  </si>
  <si>
    <t>总建筑面积12万平方米，主要建设吾悦广场商业综合体，打造集餐饮、零售、办公、酒店、游园、广场文化等多功能为一体的城市综合体</t>
  </si>
  <si>
    <t>2021.11-2025.10</t>
  </si>
  <si>
    <t>西关办事处</t>
  </si>
  <si>
    <t>魏都区鼎峰商业综合体项目</t>
  </si>
  <si>
    <t>总建筑面积3万平方米，主要建设集住宿、餐饮为一体的大型商业综合体</t>
  </si>
  <si>
    <t>附件</t>
  </si>
  <si>
    <r>
      <rPr>
        <sz val="18"/>
        <rFont val="方正小标宋简体"/>
        <charset val="134"/>
      </rPr>
      <t>拟列入</t>
    </r>
    <r>
      <rPr>
        <sz val="18"/>
        <rFont val="Times New Roman"/>
        <charset val="134"/>
      </rPr>
      <t>2025</t>
    </r>
    <r>
      <rPr>
        <sz val="18"/>
        <rFont val="方正小标宋简体"/>
        <charset val="134"/>
      </rPr>
      <t>年许昌市重点建设项目汇总表</t>
    </r>
  </si>
  <si>
    <t>新建/续建</t>
  </si>
  <si>
    <t>是否申报省重点项目*</t>
  </si>
  <si>
    <t>是否为中央投资项目</t>
  </si>
  <si>
    <r>
      <rPr>
        <sz val="11"/>
        <rFont val="黑体"/>
        <charset val="134"/>
      </rPr>
      <t>总投资</t>
    </r>
    <r>
      <rPr>
        <sz val="11"/>
        <rFont val="Times New Roman"/>
        <charset val="134"/>
      </rPr>
      <t xml:space="preserve">
(</t>
    </r>
    <r>
      <rPr>
        <sz val="11"/>
        <rFont val="黑体"/>
        <charset val="134"/>
      </rPr>
      <t>万元</t>
    </r>
    <r>
      <rPr>
        <sz val="11"/>
        <rFont val="Times New Roman"/>
        <charset val="134"/>
      </rPr>
      <t>)</t>
    </r>
  </si>
  <si>
    <t>行业领域*</t>
  </si>
  <si>
    <r>
      <rPr>
        <sz val="11"/>
        <rFont val="黑体"/>
        <charset val="134"/>
      </rPr>
      <t>政府投资</t>
    </r>
    <r>
      <rPr>
        <sz val="11"/>
        <rFont val="Times New Roman"/>
        <charset val="134"/>
      </rPr>
      <t>*</t>
    </r>
  </si>
  <si>
    <r>
      <rPr>
        <sz val="11"/>
        <rFont val="黑体"/>
        <charset val="134"/>
      </rPr>
      <t>自筹</t>
    </r>
    <r>
      <rPr>
        <sz val="11"/>
        <rFont val="Times New Roman"/>
        <charset val="134"/>
      </rPr>
      <t>*</t>
    </r>
  </si>
  <si>
    <t>国内贷款需求总额</t>
  </si>
  <si>
    <t>国内贷款当年需求</t>
  </si>
  <si>
    <t>其他</t>
  </si>
  <si>
    <r>
      <rPr>
        <sz val="11"/>
        <rFont val="黑体"/>
        <charset val="134"/>
      </rPr>
      <t>开工以来累计完成投资</t>
    </r>
    <r>
      <rPr>
        <sz val="11"/>
        <rFont val="Times New Roman"/>
        <charset val="134"/>
      </rPr>
      <t>*</t>
    </r>
    <r>
      <rPr>
        <sz val="11"/>
        <rFont val="黑体"/>
        <charset val="134"/>
      </rPr>
      <t>（新建项目无需填写）</t>
    </r>
  </si>
  <si>
    <r>
      <rPr>
        <sz val="11"/>
        <rFont val="Times New Roman"/>
        <charset val="134"/>
      </rPr>
      <t>2025</t>
    </r>
    <r>
      <rPr>
        <sz val="11"/>
        <rFont val="黑体"/>
        <charset val="134"/>
      </rPr>
      <t>年度投资目标</t>
    </r>
  </si>
  <si>
    <t>2025年度形象进度目标</t>
  </si>
  <si>
    <t>截止2024年09月底工程形象进度或前期工作进度*（新建项目无需填写）</t>
  </si>
  <si>
    <t>手续办理情况*</t>
  </si>
  <si>
    <t>项目用地情况*</t>
  </si>
  <si>
    <t>项目年综合能源消费量(吨标准煤)</t>
  </si>
  <si>
    <t>重点产业集群*</t>
  </si>
  <si>
    <t>重点产业链*</t>
  </si>
  <si>
    <t>项目业主</t>
  </si>
  <si>
    <t>所在区县*</t>
  </si>
  <si>
    <t>项目位置*</t>
  </si>
  <si>
    <t>责任单位*</t>
  </si>
  <si>
    <t>选报单位*</t>
  </si>
  <si>
    <t>负责人姓名*</t>
  </si>
  <si>
    <r>
      <rPr>
        <sz val="11"/>
        <rFont val="黑体"/>
        <charset val="134"/>
      </rPr>
      <t>负责人手机</t>
    </r>
    <r>
      <rPr>
        <sz val="11"/>
        <rFont val="Times New Roman"/>
        <charset val="134"/>
      </rPr>
      <t>*</t>
    </r>
  </si>
  <si>
    <t>信息员姓名*</t>
  </si>
  <si>
    <t>固定电话</t>
  </si>
  <si>
    <t>信息员手机*</t>
  </si>
  <si>
    <t>统一社会信用代码</t>
  </si>
  <si>
    <t>是否列入</t>
  </si>
  <si>
    <t>当前情况</t>
  </si>
  <si>
    <t>存在问题</t>
  </si>
  <si>
    <t>问题类型</t>
  </si>
  <si>
    <t>相关建议</t>
  </si>
  <si>
    <t/>
  </si>
  <si>
    <t>一级行业*</t>
  </si>
  <si>
    <t>二级行业*</t>
  </si>
  <si>
    <t>审批(核准、备案)情况</t>
  </si>
  <si>
    <t>建设规划审批情况</t>
  </si>
  <si>
    <t>环评审批情况</t>
  </si>
  <si>
    <t>建设工程文物保护和考古许可</t>
  </si>
  <si>
    <t>能评手续办理情况</t>
  </si>
  <si>
    <t>用地审批情况</t>
  </si>
  <si>
    <t>总征地数(亩)</t>
  </si>
  <si>
    <t>已征地数(亩)</t>
  </si>
  <si>
    <t>当年需征地数(亩)</t>
  </si>
  <si>
    <t>合计398个项目</t>
  </si>
  <si>
    <t>一、创新驱动能力提升项目（5个）</t>
  </si>
  <si>
    <t>新建项目</t>
  </si>
  <si>
    <t>高新区中原电气实验室中试检测验证展览项目</t>
  </si>
  <si>
    <t>否</t>
  </si>
  <si>
    <t>总建筑面积10万平方米，主要建设集产品真型场景验证中心、技术研发中心、成果转化中心、会展中心等，以及1座220kV变电站、5基220kV线路、10基10kV线路、1套配电网系统、挂网产品运行验证设备等</t>
  </si>
  <si>
    <t>2025.09-2027.12</t>
  </si>
  <si>
    <t>创新驱动能力提升</t>
  </si>
  <si>
    <t>研发平台</t>
  </si>
  <si>
    <t>主体施工完成30%</t>
  </si>
  <si>
    <t>/</t>
  </si>
  <si>
    <t>正在区级办理</t>
  </si>
  <si>
    <t>无需办理</t>
  </si>
  <si>
    <t>智能电力装备</t>
  </si>
  <si>
    <t>新型电力（新能源）装备产业链</t>
  </si>
  <si>
    <t>许昌建荣科技产业有限公司</t>
  </si>
  <si>
    <t>高新区</t>
  </si>
  <si>
    <t>许州路以西、周寨路以东</t>
  </si>
  <si>
    <t>高新区发改局</t>
  </si>
  <si>
    <t>王浩</t>
  </si>
  <si>
    <t>封硕</t>
  </si>
  <si>
    <t>河南农业大学动物生物安全三级实验室建设项目</t>
  </si>
  <si>
    <r>
      <rPr>
        <sz val="11"/>
        <rFont val="仿宋_GB2312"/>
        <charset val="134"/>
      </rPr>
      <t>总建筑面积</t>
    </r>
    <r>
      <rPr>
        <sz val="11"/>
        <rFont val="Times New Roman"/>
        <charset val="0"/>
      </rPr>
      <t>1.4</t>
    </r>
    <r>
      <rPr>
        <sz val="11"/>
        <rFont val="仿宋_GB2312"/>
        <charset val="134"/>
      </rPr>
      <t>万平方米，主要建设大动物安检区、大动物免疫区、</t>
    </r>
    <r>
      <rPr>
        <sz val="11"/>
        <rFont val="Times New Roman"/>
        <charset val="0"/>
      </rPr>
      <t>ABSL-3</t>
    </r>
    <r>
      <rPr>
        <sz val="11"/>
        <rFont val="仿宋_GB2312"/>
        <charset val="134"/>
      </rPr>
      <t>区域、</t>
    </r>
    <r>
      <rPr>
        <sz val="11"/>
        <rFont val="Times New Roman"/>
        <charset val="0"/>
      </rPr>
      <t>ABSL-2</t>
    </r>
    <r>
      <rPr>
        <sz val="11"/>
        <rFont val="仿宋_GB2312"/>
        <charset val="134"/>
      </rPr>
      <t>区域及配套的公用工程、空调机房、管道层等区域</t>
    </r>
  </si>
  <si>
    <t>2025.03-2026.12</t>
  </si>
  <si>
    <t>实验室体系建设</t>
  </si>
  <si>
    <t>实验楼主体建成，装饰装修</t>
  </si>
  <si>
    <t>无</t>
  </si>
  <si>
    <t>河南农业大学</t>
  </si>
  <si>
    <t>建安区</t>
  </si>
  <si>
    <t>河南农业大学许昌基地</t>
  </si>
  <si>
    <t>李建丽</t>
  </si>
  <si>
    <t>建安区许继集团中试基地项目</t>
  </si>
  <si>
    <t>是</t>
  </si>
  <si>
    <t>总建筑面积1.65万平方米，主要建设电工装备认证中心、检测中心、计量校准中心、新型电力系统碳计量与检测平台、氢能系统及并网装备检测平台、输变电装备物联网传感实验平台</t>
  </si>
  <si>
    <t>2025.05-2026.12</t>
  </si>
  <si>
    <t>电工装备认证中心、检测中心、计量校准中心设备安装调试</t>
  </si>
  <si>
    <t>20241106-3828-000265-9</t>
  </si>
  <si>
    <t>许继集团有限公司</t>
  </si>
  <si>
    <t>电子信息产业园二期D2厂房</t>
  </si>
  <si>
    <t>程  凯13598988881</t>
  </si>
  <si>
    <t>陈强林13938770694</t>
  </si>
  <si>
    <t>列入市重点</t>
  </si>
  <si>
    <t>入驻电子信息产业园厂房，目前正在等待总部批复</t>
  </si>
  <si>
    <t>项目尚未立项</t>
  </si>
  <si>
    <t>建安区新能源电池材料中试基地项目</t>
  </si>
  <si>
    <t>总建筑面积1万平方米，主要建设实验楼,以及液态锂盐、钠盐合成新工艺、无釜电解液配置新工艺、关键材料精制处理新技术等中试生产线</t>
  </si>
  <si>
    <t>2025.09-2026.12</t>
  </si>
  <si>
    <t>实验室主体施工</t>
  </si>
  <si>
    <t>20240814-5873-007301-8</t>
  </si>
  <si>
    <t>新能源汽车及零部件</t>
  </si>
  <si>
    <t>新能源汽车产业链</t>
  </si>
  <si>
    <t>许昌意盛新型材料有限公司</t>
  </si>
  <si>
    <t>精细化工园区</t>
  </si>
  <si>
    <t>宁延生13502104896</t>
  </si>
  <si>
    <t>在精细化工园区新建中试基地</t>
  </si>
  <si>
    <t>续建项目</t>
  </si>
  <si>
    <t>建安区电子信息科创中心项目</t>
  </si>
  <si>
    <t>总建筑面积5.5万平方米，主要建设综合研发中心1栋、中试培训中心2栋及相关配套设施</t>
  </si>
  <si>
    <t>2023.03-2025.12</t>
  </si>
  <si>
    <t>建成投用</t>
  </si>
  <si>
    <t>东太激光项目建成投产</t>
  </si>
  <si>
    <t>2207-411003-04-01-793491</t>
  </si>
  <si>
    <t>建字第411003202300005（建筑）号</t>
  </si>
  <si>
    <t>已办理</t>
  </si>
  <si>
    <t>豫政土〔2022〕701号</t>
  </si>
  <si>
    <t>建安投资集团</t>
  </si>
  <si>
    <t>新元大道以南、七子路以东</t>
  </si>
  <si>
    <t>李晓然15603746988</t>
  </si>
  <si>
    <t>删除</t>
  </si>
  <si>
    <t>工程量较少问题</t>
  </si>
  <si>
    <t>二、基础设施建设项目（89个）</t>
  </si>
  <si>
    <t>禹州市绿色铸造陶瓷示范产业园增量配电业务试点项目</t>
  </si>
  <si>
    <t>主要建设内容包括：1.增量配电网工程，建设2座110KV（3×63MVA）变电站、110KV架空线路、开关站、10KV架空线路及辅助办公调度设施；2.新能源，总容量300兆瓦，主要包含200兆瓦的光伏项目和100兆瓦的风电项目（主要为浅井镇区域集中式风电）；3.储能，建设最低标准45MW/180MWH独立共享储能，接入国家电网公司电源作为后备电源供应保障</t>
  </si>
  <si>
    <t>基础设施建设</t>
  </si>
  <si>
    <t>网络型基础设施</t>
  </si>
  <si>
    <t>增量配电网变电站主体完成50%</t>
  </si>
  <si>
    <t>正在办理</t>
  </si>
  <si>
    <t>豫（2021）禹州市不动产权第0003189号</t>
  </si>
  <si>
    <t>大唐河南发电有限公司</t>
  </si>
  <si>
    <t>禹州市</t>
  </si>
  <si>
    <t>火龙镇
方岗镇</t>
  </si>
  <si>
    <t>刘校博</t>
  </si>
  <si>
    <t>包含3部分内容：一是增量配电网工程；二是200兆瓦光伏和100兆瓦风电（位于浅井镇）；三是45/180MWH共享储能其中，增量配电网工程土地证已办理，立项、规划未办理，目前正在编制可研报告，前期因利润点较低未上大唐公司投决会，现已将风电（利润点较高）列入项目，风电配额指标申请已报省能源局，禹州市正在协调争取，省里尚未纳规；屋顶光伏部分位于绿色铸造园内厂区，预计年底前开工；储能部分位于世邦旁边，与增量配电网工程进行。</t>
  </si>
  <si>
    <t>续建改新建。</t>
  </si>
  <si>
    <t>以续建项目建设。</t>
  </si>
  <si>
    <t>中心城区防洪排涝能力提升工程</t>
  </si>
  <si>
    <t>共实施城市排水防涝项目84个，对中心城区排水管网、排涝通道、雨水泵站等进行系统建设改造</t>
  </si>
  <si>
    <t>2025.02-2028.12</t>
  </si>
  <si>
    <t>城市基础设施</t>
  </si>
  <si>
    <r>
      <rPr>
        <sz val="11"/>
        <rFont val="仿宋_GB2312"/>
        <charset val="134"/>
      </rPr>
      <t>湖滨路排水管网提升改造项目、建安区城市排水管网改造提升工程、莲城大道排水管网提升改造项目、精细化工园区道路雨污管网提升及雨水收集建设项目、建安区农大片区排水设施建设项目、经济技术开发区新建雨水管网排涝项目6个超长期特别国债项目、魏都区八一路（洞上社区—文化街）雨水管网工程、魏都区八一路（文化街—文峰路）雨水管网工程、魏都区八一路（文峰路—清</t>
    </r>
    <r>
      <rPr>
        <sz val="11"/>
        <rFont val="宋体"/>
        <charset val="134"/>
      </rPr>
      <t>潩</t>
    </r>
    <r>
      <rPr>
        <sz val="11"/>
        <rFont val="仿宋_GB2312"/>
        <charset val="134"/>
      </rPr>
      <t>河）雨水管网及泵站工程、许昌市魏都区南北平定街等路段在后排水设施修复项目4个中央预算内投资项目建成投用</t>
    </r>
  </si>
  <si>
    <t>魏都区
建安区
高新区
经开区
东城区</t>
  </si>
  <si>
    <t>中心城区</t>
  </si>
  <si>
    <t>市水利局</t>
  </si>
  <si>
    <t>禹州市光储充检一体化综合新能源站项目</t>
  </si>
  <si>
    <t>主要在国省干线周边及县乡道路周边建设光储充一体化超级充电站70座，包括光伏车棚、发电设备、储能设备、充电堆、变压器及配电柜、广告灯箱等设施</t>
  </si>
  <si>
    <t>2025.08-2026.12</t>
  </si>
  <si>
    <t>建成5座光储充一体化超级充电站投运</t>
  </si>
  <si>
    <t>禹州市交投公司</t>
  </si>
  <si>
    <t>禹州市域</t>
  </si>
  <si>
    <t>徐尚</t>
  </si>
  <si>
    <t>总投资4亿元，计划在全市国省干线周边及重要的县乡道路周边建设光储充一体化超级充电站70座，主要建设内容包括光伏车棚、发电设备、储能设备、充电堆、变压器及配电柜、广告灯箱等设施。目前，可研报告初稿已编制完成，计划2025年6月开工建设。业主为禹州交投公司，正在争取贷款资金，手续均未办理。</t>
  </si>
  <si>
    <t>中心城区道路改造提升工程</t>
  </si>
  <si>
    <t>对中心城区学院路、魏文路等16条道路进行铣刨修复，铣刨长度49.7公里；贯通中心城区劳动北路等18条断头路，新建道路长度8.3公里；新建中原路北延（永昌东路至新元大道）、南延（新兴路至南外环）道路11.9公里；改造文峰路（天宝路至永昌东路）2.5公里</t>
  </si>
  <si>
    <t>2025.02-2026.12</t>
  </si>
  <si>
    <t>学院路、魏文路等16条道路铣刨完成</t>
  </si>
  <si>
    <t>市住建局</t>
  </si>
  <si>
    <r>
      <rPr>
        <sz val="11"/>
        <rFont val="仿宋_GB2312"/>
        <charset val="134"/>
      </rPr>
      <t>主要建设陈庄街（五一路至清</t>
    </r>
    <r>
      <rPr>
        <sz val="11"/>
        <rFont val="方正书宋_GBK"/>
        <charset val="134"/>
      </rPr>
      <t>潩</t>
    </r>
    <r>
      <rPr>
        <sz val="11"/>
        <rFont val="仿宋_GB2312"/>
        <charset val="134"/>
      </rPr>
      <t>河段、清</t>
    </r>
    <r>
      <rPr>
        <sz val="11"/>
        <rFont val="方正书宋_GBK"/>
        <charset val="134"/>
      </rPr>
      <t>潩</t>
    </r>
    <r>
      <rPr>
        <sz val="11"/>
        <rFont val="仿宋_GB2312"/>
        <charset val="134"/>
      </rPr>
      <t>河至文峰路段、魏武大道至许州路段），全长3.9公里，红线宽50米，以及陈庄街下穿京广铁路隧道和清</t>
    </r>
    <r>
      <rPr>
        <sz val="11"/>
        <rFont val="方正书宋_GBK"/>
        <charset val="134"/>
      </rPr>
      <t>潩</t>
    </r>
    <r>
      <rPr>
        <sz val="11"/>
        <rFont val="仿宋_GB2312"/>
        <charset val="134"/>
      </rPr>
      <t>河大桥两个节点工程</t>
    </r>
  </si>
  <si>
    <r>
      <rPr>
        <sz val="11"/>
        <rFont val="仿宋_GB2312"/>
        <charset val="134"/>
      </rPr>
      <t>清</t>
    </r>
    <r>
      <rPr>
        <sz val="11"/>
        <rFont val="宋体"/>
        <charset val="134"/>
      </rPr>
      <t>潩</t>
    </r>
    <r>
      <rPr>
        <sz val="11"/>
        <rFont val="仿宋_GB2312"/>
        <charset val="134"/>
      </rPr>
      <t>河桥梁工程完工，部分路段路基施工完成</t>
    </r>
  </si>
  <si>
    <t>2308-411002-04-01-463054</t>
  </si>
  <si>
    <t>许魏环建审 〔2024〕13号</t>
  </si>
  <si>
    <t>正在组卷</t>
  </si>
  <si>
    <t>许昌许都城市资源开发有限公司</t>
  </si>
  <si>
    <t>魏都区</t>
  </si>
  <si>
    <t>魏都区陈庄街</t>
  </si>
  <si>
    <t>魏都区
东城区</t>
  </si>
  <si>
    <t>王淼哲</t>
  </si>
  <si>
    <r>
      <rPr>
        <sz val="11"/>
        <rFont val="仿宋_GB2312"/>
        <charset val="134"/>
      </rPr>
      <t>现场正在进行清</t>
    </r>
    <r>
      <rPr>
        <sz val="11"/>
        <rFont val="宋体"/>
        <charset val="134"/>
      </rPr>
      <t>潩</t>
    </r>
    <r>
      <rPr>
        <sz val="11"/>
        <rFont val="仿宋_GB2312"/>
        <charset val="134"/>
      </rPr>
      <t>河桥桥墩建设；同步进行拆迁工作，拆迁工作正在进行，采用EPC建设模式。</t>
    </r>
  </si>
  <si>
    <t>2024年的续建项目改为新建。去年项目4.5公里，今年2.1公里，投资额未变化。</t>
  </si>
  <si>
    <t>建安区豫中陆路口岸综合物流港集疏通道建设工程</t>
  </si>
  <si>
    <t>主要建设：1.省道320建安区苏桥镇（石寨村）至禹州界改建工程，总长14.52公里，路基宽度15.5米；2.省道227许禹路至长葛交界改建工程，总长13.4公里，路基宽度15.5米；3.黄李新城至京广铁路涵洞改建工程，总长1040米；4.物流西路：新元大道至X007，总长823米，红线宽度19米；5.通达路：劳动北路至文峰北路，总长1456米，红线宽度11米；6.农科路：农大路至新元大道，总长1900米，红线宽20米，7.新元大道下穿京广铁路桥，总长447米</t>
  </si>
  <si>
    <t>2025.06-2028.12</t>
  </si>
  <si>
    <t>新元大道下穿京广铁路桥、通达路建成投用；S320西延、S227新元大道至许禹路路面工程完成30%</t>
  </si>
  <si>
    <t>生产车间主体已完工，正在二次结构施工</t>
  </si>
  <si>
    <t>2301-411003-04-01-608677</t>
  </si>
  <si>
    <t>建安环审〔2024〕23号</t>
  </si>
  <si>
    <t>许政土用〔2023〕28号</t>
  </si>
  <si>
    <t>纺织服装产业链</t>
  </si>
  <si>
    <t>建安区公路事业发展中心
建安区交通局
建安区住建局</t>
  </si>
  <si>
    <t>建安区
市公路事业发展中心</t>
  </si>
  <si>
    <t>公路事业发展中心
交通局
住建局</t>
  </si>
  <si>
    <t>李新建13783749889张  芹15893746066
卢丰余15603745166</t>
  </si>
  <si>
    <t>近期实施了物流南路（投资1.7亿元，全长2.1公里）和新元大道下穿京广铁路桥（投资2亿元，全长0.5公里）。马上启动的是物流西路（投资2936万元，全长823米）、农科路（投资6000万元，全长1907米）、通达路（投资1210万元，全长1.26公里）</t>
  </si>
  <si>
    <t>襄城县工业企业源网荷储一体化项目</t>
  </si>
  <si>
    <t>主要分为三部分，1.硅烷科技工业企业源网荷储一体化项目，规划新增风力发电50MW，储能5MW/10MWh；2.平煤隆基工业企业源网荷储一体化项目，规划新增风力发电50MW，储能5MW/10MWh，新建1座110kV变电站及配套线路；3.许昌安彩工业企业源网荷储一体化项目，利用厂房屋顶建设光伏9.36MW，配套建设储能3.45MW/6.7MWh</t>
  </si>
  <si>
    <t>2025.06-2026.12</t>
  </si>
  <si>
    <t>风力发电部分完成60%</t>
  </si>
  <si>
    <t>硅烷科技、平煤隆基、许昌安彩等企业</t>
  </si>
  <si>
    <t>许昌市襄城县</t>
  </si>
  <si>
    <t>紫云镇、湛北镇、库庄镇</t>
  </si>
  <si>
    <t>发改委</t>
  </si>
  <si>
    <t>襄城县</t>
  </si>
  <si>
    <t>李延辉</t>
  </si>
  <si>
    <t>目前平煤隆基、硅烷科技已完成风机点位的选址和现场踏勘工作。涉及到风电土地预审所需相关部门选址意见已全部办理完成。今年年底前完成风电部分核准，明年年初全面开工建设</t>
  </si>
  <si>
    <t xml:space="preserve"> </t>
  </si>
  <si>
    <t>襄城县北汝河西河沿至湛河洼分洪道及分洪设施项目</t>
  </si>
  <si>
    <t>险工治理15处，新建护岸8.623km，新建北汝河西河沿至湛河洼分洪道及分洪设施</t>
  </si>
  <si>
    <t>2025.02-2027.06</t>
  </si>
  <si>
    <t>完成险工治理</t>
  </si>
  <si>
    <t>正在进行招投标工作</t>
  </si>
  <si>
    <t>2309-411025-04-01-793906</t>
  </si>
  <si>
    <t>襄城县北汝河综合治理工程建设管理局</t>
  </si>
  <si>
    <t>茨沟街道
山头店镇</t>
  </si>
  <si>
    <t>水利局</t>
  </si>
  <si>
    <t>赵晓冬</t>
  </si>
  <si>
    <t>正常推进</t>
  </si>
  <si>
    <t>禹州市城区供热能力提升改造项目（汽改水）</t>
  </si>
  <si>
    <t>利用龙岗电厂热电联产机组作为集中供热热源，对禹州市中心城区集中供热能力进行提升改造，实现集中供热面积824.41万平方米，总供热用户193户，供应采暖热负荷380.15MW，管网总长度60.13km</t>
  </si>
  <si>
    <t>2025.06-2027.06</t>
  </si>
  <si>
    <t>管网铺设完成40%</t>
  </si>
  <si>
    <t>禹州市创业投资有限公司</t>
  </si>
  <si>
    <t>北至颍河，西至腾飞路，南至南环路，东至遂良路</t>
  </si>
  <si>
    <t>桑建峰</t>
  </si>
  <si>
    <t>天源热能不再继续经营（因特许经营权2025年到期），交还市政府（业主禹州创投）实施，前期各项手续正在办理。</t>
  </si>
  <si>
    <t>襄城县城乡供水一体化项目</t>
  </si>
  <si>
    <t>在王洛镇岳寨新建北部水厂1座，在紫云镇杨湾村新建南部水厂（泵站）1座，共铺设管道405.98km</t>
  </si>
  <si>
    <t>北部水厂完工，管道铺设200km</t>
  </si>
  <si>
    <t>2311-411025-04-01-877505</t>
  </si>
  <si>
    <t>襄城县水利局</t>
  </si>
  <si>
    <t>15个乡镇以及城关镇南坛门水厂</t>
  </si>
  <si>
    <t>已立项，目前北部水厂已完成土地平整，即将组织机械进场施工</t>
  </si>
  <si>
    <t>河南省赵口引黄灌区一期工程续建配套与现代化改造工程</t>
  </si>
  <si>
    <t>主要利用鄢陵引黄干渠及五条分干渠，建设引黄灌溉及配套工程</t>
  </si>
  <si>
    <t>2025.06-2028.06</t>
  </si>
  <si>
    <t>主体工程部分开始施工</t>
  </si>
  <si>
    <t>河南省豫东水利保障中心赵口分中心</t>
  </si>
  <si>
    <t>鄢陵县</t>
  </si>
  <si>
    <t>县域内</t>
  </si>
  <si>
    <t>未开工，所有手续正在办理。</t>
  </si>
  <si>
    <t>长葛市集中式共享储能项目</t>
  </si>
  <si>
    <t>主要建设一座200MW/400MWh共享储能电站</t>
  </si>
  <si>
    <t>2025.07-2026.12</t>
  </si>
  <si>
    <t>主体建设</t>
  </si>
  <si>
    <t>已完成</t>
  </si>
  <si>
    <t>未办理</t>
  </si>
  <si>
    <t>长葛市龙源雄亚新能源有限公司</t>
  </si>
  <si>
    <t>长葛市</t>
  </si>
  <si>
    <t>长葛市循环经济产业园</t>
  </si>
  <si>
    <t>循环经济产业园</t>
  </si>
  <si>
    <t>胡兵</t>
  </si>
  <si>
    <t>已备案，其他手续正在办理，现场一片空地，目前，龙源和几道都想建设，龙源备案后一直没有开工建设，要根据两家单位进展情况，最终确定实施单位。目前土地手续中瑞德公司已办理，需要从整块地中切出部分建设储能项目，资金有保障</t>
  </si>
  <si>
    <t>储能项目需征求能源科意见</t>
  </si>
  <si>
    <t>手续审批问题</t>
  </si>
  <si>
    <t xml:space="preserve"> 与能源科对接储能项目的规划和政策。</t>
  </si>
  <si>
    <t>高新区城市提升工程</t>
  </si>
  <si>
    <t>主要建设清风街（周寨路至许州路段），长503米；永兴路（恒丰路-文峰北路段），长400米</t>
  </si>
  <si>
    <t>2025.01-2025.09</t>
  </si>
  <si>
    <t>2405-411051-04-01-255999</t>
  </si>
  <si>
    <t>地字第4110002024GG0028492</t>
  </si>
  <si>
    <t>高新区建设局</t>
  </si>
  <si>
    <t>清风街（周寨路-许州路）
永兴路（恒丰路-文峰北路）</t>
  </si>
  <si>
    <t>吴波</t>
  </si>
  <si>
    <t>高新区天然气分布式能源站项目</t>
  </si>
  <si>
    <t>总建筑面积7万平方米，主要建设3套32MW级燃气-蒸汽联合循环机组，配套建设燃气、热力、电气、化水、热控等系统</t>
  </si>
  <si>
    <t>2025.09-2027.09</t>
  </si>
  <si>
    <t>主体施工完成40%</t>
  </si>
  <si>
    <t>许昌众发综合智慧能源有限公司</t>
  </si>
  <si>
    <t>平安产业园以北，宏达路以东</t>
  </si>
  <si>
    <t>岳国科</t>
  </si>
  <si>
    <t>李耀帅</t>
  </si>
  <si>
    <t>已做项目可研，正在与委能源科对接推进。投资6亿元左右，要与西气东输商谈开口接入问题，正在与天伦燃气对接，热联供规划正在调整。深圳企业，老板有钱、着急建设</t>
  </si>
  <si>
    <t>所有手续尚未办理</t>
  </si>
  <si>
    <t>需要和能源科对接实施可能性</t>
  </si>
  <si>
    <t>颍河建安区段治理工程二期</t>
  </si>
  <si>
    <t>主要清淤疏浚河道6.6公里，治理险工、塌岸4.5公里，整修加固堤防行13.3公里，提升改造防汛管理道路9.2公里</t>
  </si>
  <si>
    <t>榆林乡范围内河道除险加固部分完工</t>
  </si>
  <si>
    <t>一期办公楼、车间、仓库、动力中心已基本完工，准备安装设备；污水处理厂基础施工基本完成，准备主体施工</t>
  </si>
  <si>
    <t>2309-411003-04-01-705311</t>
  </si>
  <si>
    <t>建字第411023202100008</t>
  </si>
  <si>
    <t>建安环初审〔2021〕6号</t>
  </si>
  <si>
    <t>建安政土征〔2021〕30号</t>
  </si>
  <si>
    <t>建安区内</t>
  </si>
  <si>
    <t>李宏军13837422150</t>
  </si>
  <si>
    <t>位于X010军民桥附近，正在对接农发行申请3亿元资金</t>
  </si>
  <si>
    <t>要求资金落实后再开工</t>
  </si>
  <si>
    <t>资金问题</t>
  </si>
  <si>
    <t>襄城县日处理6万吨污水环保项目</t>
  </si>
  <si>
    <t>总建筑面积6万平方米，主要建设污水处理厂一座、水泵站一座、污水管网67千米、再生水管网10千米及其他配套设施工程，提升改造污水管网30千米</t>
  </si>
  <si>
    <t>2025.08-2026.11</t>
  </si>
  <si>
    <t>污水处理厂主体建筑完成30%</t>
  </si>
  <si>
    <t>2401-411025-04-05-822277</t>
  </si>
  <si>
    <t>襄城县三山实业有限公司</t>
  </si>
  <si>
    <t>文化路与令武大道交叉口西北角</t>
  </si>
  <si>
    <t>三山公司</t>
  </si>
  <si>
    <t>李晨辉</t>
  </si>
  <si>
    <t>已立项，控规已设计完成，平台公司正在与银行机构对接融资事宜，针对项目情况对项目可研进行调整</t>
  </si>
  <si>
    <t>建安区精细化工园区基础设施提升工程</t>
  </si>
  <si>
    <t>主要建设：1.基础设施：园区综合服务中心、实训基地、危化品停车场、智慧化管理平台；2.道路管网：新建瑞贝卡大道（创业路—新107国道段）2公里，建设园区道路供排水、污水管网、供热管网、雨水收集设施、公共管廊、配电设施等；3.对第二污水处理厂进行改造提升，以及小洪河故道整治、中水回用等工程</t>
  </si>
  <si>
    <t>瑞贝卡大道（创业路-新107国道）完工；第二污水处理厂提升改造完成</t>
  </si>
  <si>
    <t>车间正在改造，设备已订购</t>
  </si>
  <si>
    <t>2410-411054-04-01-750435</t>
  </si>
  <si>
    <t>建安区住建局
建安区开发区</t>
  </si>
  <si>
    <t>住建局
开发区</t>
  </si>
  <si>
    <t>卢丰余15603745166程  凯13598988881</t>
  </si>
  <si>
    <t>第二污水处理厂正在进行地面基础施工</t>
  </si>
  <si>
    <t>许昌南500千伏输变电工程项目</t>
  </si>
  <si>
    <t>主要建设控制楼、高压室，购置变压器、出线柜及电气设备，新建500kV架空线路41千米</t>
  </si>
  <si>
    <t>控制楼主体施工完成，开始装饰装修，电缆沟建设完成16千米</t>
  </si>
  <si>
    <r>
      <rPr>
        <sz val="11"/>
        <rFont val="Times New Roman"/>
        <charset val="134"/>
      </rPr>
      <t>6</t>
    </r>
    <r>
      <rPr>
        <sz val="11"/>
        <rFont val="宋体"/>
        <charset val="134"/>
      </rPr>
      <t>栋仓库、物流南路已建成，办公楼内部装修完成</t>
    </r>
    <r>
      <rPr>
        <sz val="11"/>
        <rFont val="Times New Roman"/>
        <charset val="134"/>
      </rPr>
      <t>90%</t>
    </r>
    <r>
      <rPr>
        <sz val="11"/>
        <rFont val="宋体"/>
        <charset val="134"/>
      </rPr>
      <t>，铁路专用线完成联网调试</t>
    </r>
  </si>
  <si>
    <t>2201-410000-04-01-479813</t>
  </si>
  <si>
    <t>建字第411023201910011</t>
  </si>
  <si>
    <t>建安环评〔2021〕54号</t>
  </si>
  <si>
    <t>自然办函 〔2021〕1323号</t>
  </si>
  <si>
    <t>建安区供电公司</t>
  </si>
  <si>
    <t>榆林乡</t>
  </si>
  <si>
    <t>建安区
市供电公司</t>
  </si>
  <si>
    <t>张  帆18637457766</t>
  </si>
  <si>
    <t>毛  磊13937411369</t>
  </si>
  <si>
    <t>目前土地还未清表，正在与村民协商土地赔偿事宜</t>
  </si>
  <si>
    <t>禹州市东部200MW独立新型储能项目</t>
  </si>
  <si>
    <t>新建</t>
  </si>
  <si>
    <t>总建筑面积0.3万平方米，主要建设200MW/400MWh储能电站、业务用房等，配套建设变配电设备、给排水及消防设备</t>
  </si>
  <si>
    <t>2025.05-2026.06</t>
  </si>
  <si>
    <t>储能电站及业务用房主体建成</t>
  </si>
  <si>
    <t>禹州信息产业投资有限公司</t>
  </si>
  <si>
    <t>禹州高新区东产业园</t>
  </si>
  <si>
    <t>杨昊可</t>
  </si>
  <si>
    <t>目前，项目可行性研究报告已编制完成，用地预审意见、规划选址意见手续已办理，环评手续、用地许可正在办理，控规正在编制，正在与省国网公司对接入网审批事宜。</t>
  </si>
  <si>
    <t>建安区城市更新提升行动建设项目</t>
  </si>
  <si>
    <t>主要对瑞贝卡大道、金叶大道、许由路、运粮河街、新许路、利民路、曹寨水厂周边、农大片区等20条道路的雨水、污水管网进行改造环通，安装智能监测设备和雨污水收集系统</t>
  </si>
  <si>
    <t>瑞贝卡大道，金叶大道，许由路，新许路，农大片区部分道路改造完成</t>
  </si>
  <si>
    <t>主体正在内外装饰装修，三层裙房商业街正在进行外立面施工</t>
  </si>
  <si>
    <t>2109-411003-04-01-865771</t>
  </si>
  <si>
    <t>建字第411000202100020号</t>
  </si>
  <si>
    <t>许昌县国用[2014]0006280号、许昌县国用[2014]0006281号、许昌县国用[2014]0006282号</t>
  </si>
  <si>
    <t>建安区住建局</t>
  </si>
  <si>
    <t>住建局</t>
  </si>
  <si>
    <t>卢丰余15603745166</t>
  </si>
  <si>
    <t>1.瑞贝卡大道积水点改造：计划12月底前完成招标，2025年1月开工建设；2.劳动路贯通：目前，项目资金申请手续已上报，前期手续、施工图编制工作均已完成。预计2025年2月进场施工。3.城市管网建设：目前资金申请已上报，前期手续、预算编制等工作已完成，正在进行财政评审，计划2025年1月份开工建设。</t>
  </si>
  <si>
    <t>落实资金来源和构成。</t>
  </si>
  <si>
    <t>高新区河南交投新能源高速公路路域光伏项目</t>
  </si>
  <si>
    <t>主要在京港澳高速公路许昌北站至许昌站段约11km主线边坡及2个收费站互通区、匝道区建设光伏，装机容量16.7MWp</t>
  </si>
  <si>
    <t>2025.05-2025.09</t>
  </si>
  <si>
    <t>河南交投新能源发展有限公司</t>
  </si>
  <si>
    <t>京港澳高速许昌站至许昌北站</t>
  </si>
  <si>
    <t>张振伟</t>
  </si>
  <si>
    <t>省交投投资，意向强烈，主要降低东拓区电价，吸引更多企业入驻。已通过河南交投集团党委会研究，正在与增量配电网运营主体国电投协商上网电价</t>
  </si>
  <si>
    <t>光伏项目，征求能源科意见</t>
  </si>
  <si>
    <t>征求能源科意见</t>
  </si>
  <si>
    <t>经开区分布式光伏与新能源储能输配建设项目</t>
  </si>
  <si>
    <t>主要建设光储充一体化新能源汽车充电站、屋顶光伏发电、充电桩等设施，总装机容量55.54MW，储能12240KWh</t>
  </si>
  <si>
    <t>2309-411071-04-05-114328</t>
  </si>
  <si>
    <t>许昌市经发控股集团有限公司</t>
  </si>
  <si>
    <t>许昌经济技术开发区</t>
  </si>
  <si>
    <t>许昌市经开区</t>
  </si>
  <si>
    <t>经开区</t>
  </si>
  <si>
    <t>丁德卫</t>
  </si>
  <si>
    <t>省道324襄城县姜庄乡（姜庄村）至丁营乡（许昌平顶山交界）段改建工程</t>
  </si>
  <si>
    <t>路线全长约15.885公里。项目为二级公路标准，设计速度80km/h，路基宽度15米，路面宽13.5米</t>
  </si>
  <si>
    <t>2025.09-2027.03</t>
  </si>
  <si>
    <t>开始基础施工</t>
  </si>
  <si>
    <t>目前用地预审已批复，工程可行性研究报告评审会议已召开，正依据专家意见对工可报告进行修改完善</t>
  </si>
  <si>
    <t>县级办理</t>
  </si>
  <si>
    <t>用字第4110252024XS0003440号</t>
  </si>
  <si>
    <t>襄城县公路事业发展中心</t>
  </si>
  <si>
    <t>姜庄乡、丁营乡</t>
  </si>
  <si>
    <t>襄城县、许昌市公路事业发展中心</t>
  </si>
  <si>
    <t>市公路事业发展中心</t>
  </si>
  <si>
    <t>赵任帅</t>
  </si>
  <si>
    <t>任浩龙</t>
  </si>
  <si>
    <t>高新区许继电气智慧能源公司自有园区智能微网建设项目</t>
  </si>
  <si>
    <t>利用智能电网二期厂房、电力电子厂房屋面建设光伏电站，安装容量2.53MWp，年发电260万度</t>
  </si>
  <si>
    <t>建成投产</t>
  </si>
  <si>
    <t>许继电气股份有限公司</t>
  </si>
  <si>
    <t>魏武大道以东、尚德路以北许继智能电网产业园</t>
  </si>
  <si>
    <t>中原电气谷发展服务中心</t>
  </si>
  <si>
    <t>韩东</t>
  </si>
  <si>
    <t>师进强</t>
  </si>
  <si>
    <t>正在办理前期手续</t>
  </si>
  <si>
    <t>光伏类项目，是否有可行性和必要性</t>
  </si>
  <si>
    <t>禹州市发制品园区供水及污水处理项目</t>
  </si>
  <si>
    <t>总建筑面积3.5万平方米，主要建设1座日处理能力1万吨的污水厂、1座2万吨调蓄水池和泵站</t>
  </si>
  <si>
    <t>2025.03-2026.11</t>
  </si>
  <si>
    <t>完成蓄水池、主要管网铺设等主体工程建设</t>
  </si>
  <si>
    <t>发制品</t>
  </si>
  <si>
    <t>禹州水务发展有限公司</t>
  </si>
  <si>
    <t>颍川街道</t>
  </si>
  <si>
    <t>尹家俊</t>
  </si>
  <si>
    <t>主要建设1座日处理能力1万吨的污水厂、1座2万吨调蓄水池和泵站项目业主为禹州水投，主要利用梁北煤矿采煤产生的地下水处理后，经调蓄水站输送至假发产业园企业，假发企业产生的污水经污水处理厂处理污水处理厂、调蓄水池和泵站占地各23亩，其中，污水处理厂占地目前为市政用地，正在土地组卷；调蓄水池和泵站占地为林地，占用林地资料正在组卷该项目向假发企业供水有盈利点，主要利用银行贷款和企业自有资金作为资金来源。</t>
  </si>
  <si>
    <t>高新区中原科技学院水系引水工程项目</t>
  </si>
  <si>
    <t>主要建设1座节制闸（小洪河与永兴路桥交叉处），采用液压式钢闸门，设计防洪标准50年一遇</t>
  </si>
  <si>
    <t>网络基础设施</t>
  </si>
  <si>
    <t>小洪河与永兴路桥交汇处</t>
  </si>
  <si>
    <t>任杰</t>
  </si>
  <si>
    <t>河南交通投资集团许昌区域运营管理中心项目</t>
  </si>
  <si>
    <t>总建筑面积1.8万平方米，主要建设综合办公楼、监控调度中心、职工食堂、活动中心及职工宿舍楼等</t>
  </si>
  <si>
    <t>综合办公楼主体施工</t>
  </si>
  <si>
    <t>河南省交通投资集团</t>
  </si>
  <si>
    <t>滨河路以东，幸福街以北</t>
  </si>
  <si>
    <t>交通局</t>
  </si>
  <si>
    <t>张  芹15893746066</t>
  </si>
  <si>
    <t>冀浩然
13598986352</t>
  </si>
  <si>
    <t>襄城县100MW屋顶分布式光伏发电项目</t>
  </si>
  <si>
    <t>利用党政机关、事业单位、企业等建筑屋顶建设分布式光伏发电，装机采用585W单晶硅光伏组件，共铺设光伏组件172000块，设计装机容量100MW</t>
  </si>
  <si>
    <t>完成总工程量的30%</t>
  </si>
  <si>
    <t>2312-411025-04-01-738927</t>
  </si>
  <si>
    <t>襄城县浩辰新能源有限公司</t>
  </si>
  <si>
    <t>党政机关、企事业单位楼顶</t>
  </si>
  <si>
    <t>河南硅都新材料科技有限公司</t>
  </si>
  <si>
    <t>襄城县先进制造业开发区共享储能电站项目</t>
  </si>
  <si>
    <t>主要建设100MW/200MWh储能电站，配置离子电池舱、储能变流器（PCS）、变压器和开关柜等，配套建设一座110千伏升压站</t>
  </si>
  <si>
    <t>2025.05-2026.11</t>
  </si>
  <si>
    <t>完成总工程量的50%</t>
  </si>
  <si>
    <t>2310-411025-04-01-642104</t>
  </si>
  <si>
    <t>地字第4110252023YG0008322号</t>
  </si>
  <si>
    <t>豫（2023）襄城县不动产第0068745号</t>
  </si>
  <si>
    <t>襄城县誉盛科技有限公司</t>
  </si>
  <si>
    <t>襄业路与首山大道交叉口西北侧</t>
  </si>
  <si>
    <t>由平台公司筹资建设，目前该项目选址已确定，可研、备案、土地、招投标等前期工作办理完成，EPC总承包单位已确定，正在对接第三方出具并网接入方案，并办理并网接入手续，预计今年二季度开工建设</t>
  </si>
  <si>
    <t>鄢陵县花木园区灌溉排涝项目</t>
  </si>
  <si>
    <t>主要建设灌排渠道24.62m、取水泵站4座、倒虹吸4座、桥涵87座、溢流堰104座、闸门23座，配套建设道路及水渠沿线生态环境改善工程</t>
  </si>
  <si>
    <t>2025.05-2026.10</t>
  </si>
  <si>
    <t>农业农村基础设施</t>
  </si>
  <si>
    <t>许由路、梅榕大道南延清障完成，灌排渠道修建完成5千米，闸门建设3座，水泵站建设1座</t>
  </si>
  <si>
    <t>2401-411024-04-01-291802</t>
  </si>
  <si>
    <t>鄢陵县水利局</t>
  </si>
  <si>
    <t>陈化店镇
柏梁镇</t>
  </si>
  <si>
    <t>刘曜诚</t>
  </si>
  <si>
    <t>部分河道正在清表，项目已备案，建设规划、用地审批手续正在办理。</t>
  </si>
  <si>
    <t>建安区天壕新能源公司生物质直燃热电联产清洁能源项目</t>
  </si>
  <si>
    <t>主要建设2台65吨生物质锅炉和12兆瓦背压机组，实现最低30蒸吨/小时、最高130蒸吨/小时的供气能力</t>
  </si>
  <si>
    <t>一期办公及配套设施基础完工</t>
  </si>
  <si>
    <t>电商物流仓库正在主体施工</t>
  </si>
  <si>
    <t>2209-411003-04- 05-350027</t>
  </si>
  <si>
    <t>天壕新能源股份有限公司</t>
  </si>
  <si>
    <t>陈胡社区</t>
  </si>
  <si>
    <t>河街乡</t>
  </si>
  <si>
    <t>刘红才13569962816</t>
  </si>
  <si>
    <t>朱建平13903749733</t>
  </si>
  <si>
    <t>合作协议已签订，土地已清表</t>
  </si>
  <si>
    <t>1.环境容量指标需落实，请对接环保部门。</t>
  </si>
  <si>
    <t>建安区农村配水管网工程</t>
  </si>
  <si>
    <t>主要建设4.9KM引水管网、150KM配水主管网和1个智慧化平台</t>
  </si>
  <si>
    <t>管网工程完成50%工程量</t>
  </si>
  <si>
    <t>标准化车间主体施工</t>
  </si>
  <si>
    <t>2203-411003-04-01-738090</t>
  </si>
  <si>
    <t>建安环审〔2024〕20号</t>
  </si>
  <si>
    <t>生物医药</t>
  </si>
  <si>
    <t>生物医药产业链</t>
  </si>
  <si>
    <t>许昌市建安区中州水务有限公司</t>
  </si>
  <si>
    <t>李培校18737415732</t>
  </si>
  <si>
    <t>正在积极与农商行对接争取0.95亿元资金支持。招标已完成，准备签订施工合同</t>
  </si>
  <si>
    <t>落实资金</t>
  </si>
  <si>
    <t>高新区污水管网工程项目</t>
  </si>
  <si>
    <t>主要建设隆泰路（金祥街南侧-裕盛路段）、景仁路（清平街-金祥街）、金祥街（景仁路-隆泰路）、永兴路西延路（尚集东街-芙蓉大道）、清风街（周寨路-许州路）、兰亭路（宏腾路-芙蓉大道）、康泰街（桂花路-玉兰路）等道路污水管网，总长约4630米</t>
  </si>
  <si>
    <t>2025.03-2027.02</t>
  </si>
  <si>
    <t>完成永兴路西延、玉兰路等污水管网建设</t>
  </si>
  <si>
    <t>许示范发改[2024]37号</t>
  </si>
  <si>
    <t>隆泰路（金祥街南侧-裕盛路段）、景仁路（清平街-金祥街）、金祥街（景仁路-隆泰路）、永兴路西延路（尚集东街-芙蓉大道）、清风街（周寨路-许州路）、兰亭路（宏腾路-芙蓉大道）、康泰街（桂花路-玉兰路）</t>
  </si>
  <si>
    <t>已有两条路（永兴路、玉兰路）开始施工</t>
  </si>
  <si>
    <t>禹州市2025年电力基础设施建设项目</t>
  </si>
  <si>
    <t>主要建设禹州药城110千伏输变电工程、禹州笑林220千伏变电站110千伏送出工程、10KV及以下农配网改造工程</t>
  </si>
  <si>
    <t>药城站土建完成30%，线路基础完成30%</t>
  </si>
  <si>
    <t>省电力公司</t>
  </si>
  <si>
    <t>王自健</t>
  </si>
  <si>
    <t>主要建设禹州药城110千伏输变电工程、禹州笑林220千伏变电站110千伏送出工程、10KV及以下农配网改造工程资金来源主要为上级电力公司拨付，其中，禹州药城110千伏输变电工程占地5.69亩，投资3800万，正在办理选址意见书；禹州笑林220千伏变电站110千伏送出工程，10KV及以下农配网改造工程，均正在办理前期手续。</t>
  </si>
  <si>
    <t>鄢陵县新能源汽车充电桩建设项目</t>
  </si>
  <si>
    <t>主要建设新能源电动汽车充电站84座，安装充电桩1580台（其中7KW单枪交流充电桩515台、120KW一体式双枪直流充电桩1065台），光伏车棚3.7万平方米，同时配建变压器等电力设施、照明设备、安全设备设施以及平台数据库中心等</t>
  </si>
  <si>
    <t>充电站、充电桩基础施工完成，部分建成投用</t>
  </si>
  <si>
    <t>2406-411024-04-01-709973</t>
  </si>
  <si>
    <t>豁免管理</t>
  </si>
  <si>
    <t>鄢陵县建投公司</t>
  </si>
  <si>
    <t>建投公司</t>
  </si>
  <si>
    <t>未开工，各项手续正在办理。</t>
  </si>
  <si>
    <t>禹州市颍北新区供热管网建设改造工程（二期）</t>
  </si>
  <si>
    <t>主要建设祥云大道（轩辕路—S103）供热管网，主干线长2km，支线长17km</t>
  </si>
  <si>
    <t>2111-411081-04-01-808471</t>
  </si>
  <si>
    <t>禹州市住建局</t>
  </si>
  <si>
    <t>钧台街道</t>
  </si>
  <si>
    <t>王亚伟</t>
  </si>
  <si>
    <t>主干线约2km，支线约17km已完成立项，设计招标已结束，正在做施工图，现场部分路段正在拉建围挡。</t>
  </si>
  <si>
    <t>长葛市第四供水厂建设项目</t>
  </si>
  <si>
    <t>主要建设1座取水泵站、1座供水规模为4万m3/d的净水厂和智慧水务等工程</t>
  </si>
  <si>
    <t>净水厂完成，取水工程完成50%</t>
  </si>
  <si>
    <t>2302-411082-04-01-401390</t>
  </si>
  <si>
    <t>不需办理</t>
  </si>
  <si>
    <t>长葛市南水北调工程运行保障中心</t>
  </si>
  <si>
    <t>长葛市后河镇</t>
  </si>
  <si>
    <t>刘晓熙</t>
  </si>
  <si>
    <t>15939939044</t>
  </si>
  <si>
    <t>手续已办理，总投资1.8亿元，申请有专项债资金9800万元，预计12月底前开工</t>
  </si>
  <si>
    <t>襄城县城区基础设施提质升级项目</t>
  </si>
  <si>
    <t>主要建设汝河北路、文明路等城区道路，长度约3km，对城区排水系统进行提质升级，新建泵站2个、雨污水管网6km，更新改造排水管网64.48km</t>
  </si>
  <si>
    <t>襄城县住建局</t>
  </si>
  <si>
    <t>襄城县中心城区</t>
  </si>
  <si>
    <t>冀湘渠</t>
  </si>
  <si>
    <t>已立项，分段实施，丹霞路—七紫路部分已开工；排涝工程正在编制施工方案，完成后进行财政评审</t>
  </si>
  <si>
    <t>打捆项目问题</t>
  </si>
  <si>
    <t>经开区许昌国众综合能源示范站项目</t>
  </si>
  <si>
    <t>总建筑面积0.1万平方米，主要建设二级加油站1座，配套建设站房、罩棚、机动车充电桩以及压缩机、冷却系统、控制系统、能源管理系统、消防系统等</t>
  </si>
  <si>
    <t>2410-411071-04-01-945246</t>
  </si>
  <si>
    <t>详规手续等待上规委会</t>
  </si>
  <si>
    <t>许昌国众产业投资控股有限公司</t>
  </si>
  <si>
    <t>许昌市经开区南外环路与延安路交叉口东南角</t>
  </si>
  <si>
    <t>于创</t>
  </si>
  <si>
    <t>许昌市2025年新型配电系统建设项目</t>
  </si>
  <si>
    <t>主要建设、改造10千伏柱上开关734台、环网柜198座，线路20千米</t>
  </si>
  <si>
    <t>国网许昌供电公司</t>
  </si>
  <si>
    <t>许昌全域</t>
  </si>
  <si>
    <t>许昌市区和5个县城区</t>
  </si>
  <si>
    <t>市供电公司</t>
  </si>
  <si>
    <t>陶涛</t>
  </si>
  <si>
    <t>李钊</t>
  </si>
  <si>
    <t>高新区永兴东路下穿高铁、高速工程项目</t>
  </si>
  <si>
    <t>道路长540米，双向八车道，标准路段红线宽60米，下穿高铁、高速段红线宽90米</t>
  </si>
  <si>
    <t>永兴东路</t>
  </si>
  <si>
    <t>长葛市佛耳岗水库除险加固工程</t>
  </si>
  <si>
    <t>主要对佛耳岗水库进行主坝坝顶坝坡加固、副坝加固、溢洪道拆除重建、东干渠渠首闸改建，对水库附属设施进行提升改造</t>
  </si>
  <si>
    <t>2025.01-2025.05</t>
  </si>
  <si>
    <t>长发改农经（2023）127号</t>
  </si>
  <si>
    <t>长葛市佛耳岗水库除险加固工程建设管理局</t>
  </si>
  <si>
    <t>长葛市佛耳湖镇</t>
  </si>
  <si>
    <t>张珂</t>
  </si>
  <si>
    <t>13707600503</t>
  </si>
  <si>
    <t>项目8、9月份已开工建设，国债资金，形象进度良好，10月已入库，已上报40%投资</t>
  </si>
  <si>
    <t>已开工建设，按新建还是续建列</t>
  </si>
  <si>
    <t>按续建</t>
  </si>
  <si>
    <t>省道320提升改建工程</t>
  </si>
  <si>
    <t>按照一级公路标准，主要对全长12.2公里道路进行结构性改造</t>
  </si>
  <si>
    <t>新建4S店厂房主体已完工，正在内外装饰装修</t>
  </si>
  <si>
    <t>2101-411003-04-05-619793</t>
  </si>
  <si>
    <t>建安环审〔2018〕13号</t>
  </si>
  <si>
    <t>许政土用〔2023〕43号</t>
  </si>
  <si>
    <t>建安区公路事业发展中心</t>
  </si>
  <si>
    <t>公路事业发展中心</t>
  </si>
  <si>
    <t>李新建13783749889</t>
  </si>
  <si>
    <t>已开工建设</t>
  </si>
  <si>
    <t>襄城县开发区道路及排涝提升项目</t>
  </si>
  <si>
    <t>主要建设双侧DN800雨水管网78.1公里、雨水检查井1952座及其他配套设施工程，并对开源路进行改扩建，长度约3.6公里，设计路基宽17米，路面宽15米</t>
  </si>
  <si>
    <t>2310-411025-04-05-609036
2311-411025-04-01-300773</t>
  </si>
  <si>
    <t>襄自然规{2023}38号</t>
  </si>
  <si>
    <t>襄城县水利局
襄城县交通运输局</t>
  </si>
  <si>
    <t>襄城县先进制造业开发区</t>
  </si>
  <si>
    <t>许昌金襄城乡建设投资有限公司</t>
  </si>
  <si>
    <t>已立项，目前财政评审已完成，正在进行招投标。开元路争取了1200万债券资金</t>
  </si>
  <si>
    <t>国网许昌市建安供电公司数智配电网运维中心项目</t>
  </si>
  <si>
    <t>总建筑面积1.9万平方米，主要建设科研实训楼、多媒体培训室及室内科研操作培训室、物资库等</t>
  </si>
  <si>
    <t>实训楼、培训室基础施工</t>
  </si>
  <si>
    <t>2409-411003-04-01-254151</t>
  </si>
  <si>
    <t>许环建审〔2022〕55号</t>
  </si>
  <si>
    <t>豫〔2021〕许昌市建安区不动产权第0013865号</t>
  </si>
  <si>
    <t>小召乡</t>
  </si>
  <si>
    <t>供电公司</t>
  </si>
  <si>
    <t>现场正在清表，年后开工</t>
  </si>
  <si>
    <t>落实入库</t>
  </si>
  <si>
    <t>入库问题</t>
  </si>
  <si>
    <t>可以入库，电力部门入库协调工作相对较难</t>
  </si>
  <si>
    <t>河南省淮河流域重点平原洼地治理工程（鄢陵县）</t>
  </si>
  <si>
    <t>主要对没地沟故道、汨罗江、玉带河、一道河、二道河、三道河、红淤沟、马栏新沟、青年湖共计9条河道进行清淤疏浚，并建设配套工程</t>
  </si>
  <si>
    <t>陵县马栏、柏梁、陈化店、大马、张桥、南坞、只乐、望田</t>
  </si>
  <si>
    <t>没地沟故道、二道河正在施工中，汨罗江、玉带河、一道河、三道河、红淤沟、马栏新沟、青年湖还未施工。</t>
  </si>
  <si>
    <t>国家储备能力提升工程项目</t>
  </si>
  <si>
    <t>总建筑面积1.5万平方米，主要建设单体战略物资储备仓库</t>
  </si>
  <si>
    <t>战略物资储备设施</t>
  </si>
  <si>
    <t>完成总工程建设的30%</t>
  </si>
  <si>
    <r>
      <rPr>
        <sz val="11"/>
        <rFont val="仿宋_GB2312"/>
        <charset val="134"/>
      </rPr>
      <t>国家粮食和物资储备局河南局四三</t>
    </r>
    <r>
      <rPr>
        <sz val="11"/>
        <rFont val="宋体"/>
        <charset val="134"/>
      </rPr>
      <t>〇</t>
    </r>
    <r>
      <rPr>
        <sz val="11"/>
        <rFont val="仿宋_GB2312"/>
        <charset val="134"/>
      </rPr>
      <t>处</t>
    </r>
  </si>
  <si>
    <t>许昌市</t>
  </si>
  <si>
    <t>经开区五里岗南粮食物流园</t>
  </si>
  <si>
    <t>市自然资源和规划局</t>
  </si>
  <si>
    <t>窦智</t>
  </si>
  <si>
    <t>1393745
1618</t>
  </si>
  <si>
    <t>张博</t>
  </si>
  <si>
    <t>长葛市许继集团光伏储能项目</t>
  </si>
  <si>
    <t>主要在石固镇原铁铁矿石闲置土地，建设、运营光伏储能项目，总装机容量6万KWh</t>
  </si>
  <si>
    <t>设备安装完成50%</t>
  </si>
  <si>
    <t>未备案</t>
  </si>
  <si>
    <t>许继集团</t>
  </si>
  <si>
    <t>长葛市石固镇</t>
  </si>
  <si>
    <t>石固镇</t>
  </si>
  <si>
    <t>马小冉</t>
  </si>
  <si>
    <t>所有手续均未办理，正在办理</t>
  </si>
  <si>
    <t>征求工业科、能源科意见</t>
  </si>
  <si>
    <t>魏都区水利局</t>
  </si>
  <si>
    <t>魏都区八一路</t>
  </si>
  <si>
    <t>刘洋</t>
  </si>
  <si>
    <t>12月6日已发布EPC招标公告，本月底开标，资金（中央预算内资金）已下达。</t>
  </si>
  <si>
    <t>国网许昌市建安供电公司数智电网调度中心项目</t>
  </si>
  <si>
    <t>总建筑面积2万平方米，主要建设电网调度中心、配套设施楼、物资库等</t>
  </si>
  <si>
    <t>调度中心、配套设施楼基础施工</t>
  </si>
  <si>
    <t>2411-411003-04-01-902562</t>
  </si>
  <si>
    <t>建字第411023201800011</t>
  </si>
  <si>
    <t>建安环审〔2018〕66号</t>
  </si>
  <si>
    <t>豫政土〔2018〕680号</t>
  </si>
  <si>
    <r>
      <rPr>
        <sz val="11"/>
        <rFont val="仿宋_GB2312"/>
        <charset val="134"/>
      </rPr>
      <t>新元大道以南、清</t>
    </r>
    <r>
      <rPr>
        <sz val="11"/>
        <rFont val="宋体"/>
        <charset val="134"/>
      </rPr>
      <t>潩</t>
    </r>
    <r>
      <rPr>
        <sz val="11"/>
        <rFont val="仿宋_GB2312"/>
        <charset val="134"/>
      </rPr>
      <t>河以西</t>
    </r>
  </si>
  <si>
    <t>正在清表，搭建围挡，土地正在组卷报批</t>
  </si>
  <si>
    <t>河南省淮河流域重点平原洼地治理工程（沙颍河洼地襄城县）</t>
  </si>
  <si>
    <t>对文化河、范河、运粮河22公里河道进行清淤疏浚，重建桥梁10座</t>
  </si>
  <si>
    <t>范湖乡、茨沟街道</t>
  </si>
  <si>
    <t>目前文化河竹园桥、朱湖西桥和康封桥已拆除，正在修建阻水围及桥桩安装，招标工作完成，其他部分正在办理前期手续</t>
  </si>
  <si>
    <t>省道321鄢陵县张桥镇至许鄢界段养护工程</t>
  </si>
  <si>
    <t>道路全长15.5公里，主要建设桥梁工程、路基路面、交叉工程、排水工程、交通安全设施等</t>
  </si>
  <si>
    <t>2025.03-2026.02</t>
  </si>
  <si>
    <t>主体工程完成，主路面通车</t>
  </si>
  <si>
    <t>未申请</t>
  </si>
  <si>
    <t>鄢陵县公路事业发展中心</t>
  </si>
  <si>
    <t>张桥镇
只乐镇</t>
  </si>
  <si>
    <t>鄢陵县
市公路事业发展中心</t>
  </si>
  <si>
    <t>未开工，目前项目建议书工程可行性研究报告、施工图已经批复,下步将开始财政评审、采购招标工作。</t>
  </si>
  <si>
    <t>襄城县地下水超采综合治理项目</t>
  </si>
  <si>
    <t>主要维修八七龙兴水源工程管道1.43km，清淤疏浚范河、文化河、运粮河、王洛干渠25.7km，新建水闸4座、拦水堰18座、提水泵站55座、管道42.22km、地下水监测井2座</t>
  </si>
  <si>
    <t>王洛镇、颍桥回族镇等地</t>
  </si>
  <si>
    <t>项目已批复，目前财政评审已完成，正在进行招投标</t>
  </si>
  <si>
    <t>建安区乡镇生活污水治理项目</t>
  </si>
  <si>
    <t>主要对苏桥镇和张潘镇8个行政村铺设污水收集管网，共计12.3公里，包括居民出户管和室外管网，管网施工道路破除及修复面积7.8万平方米</t>
  </si>
  <si>
    <t>综合办公大楼已具备使用条件，制水区主体建筑建设基本完成，应急调蓄湖开挖完成94% ，项目供水主管网已铺设113公里，已提升改造村级管网6200公里</t>
  </si>
  <si>
    <r>
      <rPr>
        <sz val="11"/>
        <rFont val="宋体"/>
        <charset val="134"/>
      </rPr>
      <t>建安发改审批</t>
    </r>
    <r>
      <rPr>
        <sz val="11"/>
        <rFont val="Times New Roman"/>
        <charset val="134"/>
      </rPr>
      <t xml:space="preserve">
</t>
    </r>
    <r>
      <rPr>
        <sz val="11"/>
        <rFont val="宋体"/>
        <charset val="134"/>
      </rPr>
      <t>〔</t>
    </r>
    <r>
      <rPr>
        <sz val="11"/>
        <rFont val="Times New Roman"/>
        <charset val="134"/>
      </rPr>
      <t>2020</t>
    </r>
    <r>
      <rPr>
        <sz val="11"/>
        <rFont val="宋体"/>
        <charset val="134"/>
      </rPr>
      <t>〕</t>
    </r>
    <r>
      <rPr>
        <sz val="11"/>
        <rFont val="Times New Roman"/>
        <charset val="134"/>
      </rPr>
      <t>2</t>
    </r>
    <r>
      <rPr>
        <sz val="11"/>
        <rFont val="宋体"/>
        <charset val="134"/>
      </rPr>
      <t>号</t>
    </r>
  </si>
  <si>
    <t>建字第411023202100001</t>
  </si>
  <si>
    <t>建安环审〔2021〕35号</t>
  </si>
  <si>
    <t>建安政土用〔2021〕16号</t>
  </si>
  <si>
    <t>苏桥镇、张潘镇</t>
  </si>
  <si>
    <t>苏桥、张潘、小召、陈曹等4个乡镇正在施工，剩余4个乡镇正在进行财政评审</t>
  </si>
  <si>
    <t>许昌市绕城高速公路鄢陵北花都服务区连接线新建工程项目</t>
  </si>
  <si>
    <t>全长1.1公里，采用双向六车道一级公路，设计时速60km/h，路基宽度33m，跨汶河桥粱一座，全长66m</t>
  </si>
  <si>
    <t>2025.07-2026.02</t>
  </si>
  <si>
    <t>已出具报告（省文物局）</t>
  </si>
  <si>
    <t>鄢陵县交通运输局</t>
  </si>
  <si>
    <t>柏梁镇</t>
  </si>
  <si>
    <t>交通运输局</t>
  </si>
  <si>
    <t>东城区数字经济产业园分布式光伏发电建设项目</t>
  </si>
  <si>
    <t>总建筑面积1.5万平方米，主要利用厂房等建筑物屋顶建设光伏发电设施</t>
  </si>
  <si>
    <t>许州开发建设有限公司</t>
  </si>
  <si>
    <t>东城区</t>
  </si>
  <si>
    <t>数字经济产业园内</t>
  </si>
  <si>
    <t xml:space="preserve"> 王思迪</t>
  </si>
  <si>
    <t>该项目正在与平高集团有限公司、国电河南新能源有限公司进行合作商榷。计划于2025年3月开工</t>
  </si>
  <si>
    <t>2023年已立项，未开工，续建转新建</t>
  </si>
  <si>
    <t>成熟度问题</t>
  </si>
  <si>
    <t>许昌市绕城高速公路</t>
  </si>
  <si>
    <t>项目起点位于许昌市鄢陵县彭店镇谢仿村南，与兰南高速交叉设置谢坊枢纽互通，终点位于禹州市瓮村北，与S103交叉设置古城互通，路线全长53.49公里，采用双向六车道高速公路标准建设，设计速度120km/h，路基宽34.5米</t>
  </si>
  <si>
    <t>2022.06-2025.12</t>
  </si>
  <si>
    <r>
      <rPr>
        <sz val="11"/>
        <rFont val="仿宋_GB2312"/>
        <charset val="134"/>
      </rPr>
      <t>豫发改基础</t>
    </r>
    <r>
      <rPr>
        <sz val="11"/>
        <rFont val="宋体"/>
        <charset val="134"/>
      </rPr>
      <t>﹝</t>
    </r>
    <r>
      <rPr>
        <sz val="11"/>
        <rFont val="仿宋_GB2312"/>
        <charset val="134"/>
      </rPr>
      <t>2021</t>
    </r>
    <r>
      <rPr>
        <sz val="11"/>
        <rFont val="宋体"/>
        <charset val="134"/>
      </rPr>
      <t>﹞</t>
    </r>
    <r>
      <rPr>
        <sz val="11"/>
        <rFont val="仿宋_GB2312"/>
        <charset val="134"/>
      </rPr>
      <t>900号</t>
    </r>
  </si>
  <si>
    <t>用字第411000202100007号</t>
  </si>
  <si>
    <r>
      <rPr>
        <sz val="11"/>
        <rFont val="仿宋_GB2312"/>
        <charset val="134"/>
      </rPr>
      <t>许环建审</t>
    </r>
    <r>
      <rPr>
        <sz val="11"/>
        <rFont val="宋体"/>
        <charset val="134"/>
      </rPr>
      <t>﹝</t>
    </r>
    <r>
      <rPr>
        <sz val="11"/>
        <rFont val="仿宋_GB2312"/>
        <charset val="134"/>
      </rPr>
      <t>2021</t>
    </r>
    <r>
      <rPr>
        <sz val="11"/>
        <rFont val="宋体"/>
        <charset val="134"/>
      </rPr>
      <t>﹞</t>
    </r>
    <r>
      <rPr>
        <sz val="11"/>
        <rFont val="仿宋_GB2312"/>
        <charset val="134"/>
      </rPr>
      <t>15号</t>
    </r>
  </si>
  <si>
    <r>
      <rPr>
        <sz val="11"/>
        <rFont val="仿宋_GB2312"/>
        <charset val="134"/>
      </rPr>
      <t>豫文物基</t>
    </r>
    <r>
      <rPr>
        <sz val="11"/>
        <rFont val="宋体"/>
        <charset val="134"/>
      </rPr>
      <t>﹝</t>
    </r>
    <r>
      <rPr>
        <sz val="11"/>
        <rFont val="仿宋_GB2312"/>
        <charset val="134"/>
      </rPr>
      <t>2021</t>
    </r>
    <r>
      <rPr>
        <sz val="11"/>
        <rFont val="宋体"/>
        <charset val="134"/>
      </rPr>
      <t>﹞</t>
    </r>
    <r>
      <rPr>
        <sz val="11"/>
        <rFont val="仿宋_GB2312"/>
        <charset val="134"/>
      </rPr>
      <t>22号</t>
    </r>
  </si>
  <si>
    <r>
      <rPr>
        <sz val="11"/>
        <rFont val="仿宋_GB2312"/>
        <charset val="134"/>
      </rPr>
      <t>自然资函</t>
    </r>
    <r>
      <rPr>
        <sz val="11"/>
        <rFont val="宋体"/>
        <charset val="134"/>
      </rPr>
      <t>﹝</t>
    </r>
    <r>
      <rPr>
        <sz val="11"/>
        <rFont val="仿宋_GB2312"/>
        <charset val="134"/>
      </rPr>
      <t>2022</t>
    </r>
    <r>
      <rPr>
        <sz val="11"/>
        <rFont val="宋体"/>
        <charset val="134"/>
      </rPr>
      <t>﹞</t>
    </r>
    <r>
      <rPr>
        <sz val="11"/>
        <rFont val="仿宋_GB2312"/>
        <charset val="134"/>
      </rPr>
      <t>813号</t>
    </r>
  </si>
  <si>
    <t>河南省许魏绕城高速公路有限公司</t>
  </si>
  <si>
    <t>长葛市
禹州市
鄢陵县
建安区</t>
  </si>
  <si>
    <t>许昌市交通运输局</t>
  </si>
  <si>
    <t>市交通运输局</t>
  </si>
  <si>
    <t>乔亚强</t>
  </si>
  <si>
    <t>梁鸽</t>
  </si>
  <si>
    <t>项目正常施工</t>
  </si>
  <si>
    <t>焦作至平顶山高速公路（许昌境）</t>
  </si>
  <si>
    <t>项目总里程约95.5公里，许昌境总里程约62.97公里，采用双向四车道标准，路基宽度采用26、27米</t>
  </si>
  <si>
    <t>豫发改基础【2022】65号</t>
  </si>
  <si>
    <t>用字第4100002021000023</t>
  </si>
  <si>
    <t>豫环审〔2022〕48号</t>
  </si>
  <si>
    <r>
      <rPr>
        <sz val="11"/>
        <rFont val="仿宋_GB2312"/>
        <charset val="134"/>
      </rPr>
      <t>豫文物基</t>
    </r>
    <r>
      <rPr>
        <sz val="11"/>
        <rFont val="宋体"/>
        <charset val="134"/>
      </rPr>
      <t>﹝</t>
    </r>
    <r>
      <rPr>
        <sz val="11"/>
        <rFont val="仿宋_GB2312"/>
        <charset val="134"/>
      </rPr>
      <t>2022</t>
    </r>
    <r>
      <rPr>
        <sz val="11"/>
        <rFont val="宋体"/>
        <charset val="134"/>
      </rPr>
      <t>﹞</t>
    </r>
    <r>
      <rPr>
        <sz val="11"/>
        <rFont val="仿宋_GB2312"/>
        <charset val="134"/>
      </rPr>
      <t>19号</t>
    </r>
  </si>
  <si>
    <t>自然资函〔2022〕1306号</t>
  </si>
  <si>
    <t>河南交投郑平高速公路有限公司</t>
  </si>
  <si>
    <t>禹州市
襄城县</t>
  </si>
  <si>
    <t>禹州市新能源综合开发利用项目</t>
  </si>
  <si>
    <t>主要建设屋顶分布式光伏300MW，鸿畅镇冀村光伏50MW、花石镇风电40MW</t>
  </si>
  <si>
    <t>2022.07-2026.12</t>
  </si>
  <si>
    <t>部分屋顶光伏、风电建成投用</t>
  </si>
  <si>
    <t>分布式光伏已安装800兆瓦，鸿畅镇冀村光伏已建成</t>
  </si>
  <si>
    <t>2208-411081-04-01-472635</t>
  </si>
  <si>
    <t>大唐河南发电有限公司禹州分公司</t>
  </si>
  <si>
    <t>鸿畅、花石、火龙等乡镇</t>
  </si>
  <si>
    <t>鸿畅镇冀村光伏建设已经完成，花石镇风电设备已建设2座，剩余3座正在建设。</t>
  </si>
  <si>
    <t>郑州至南阳高速许昌至南阳段（许昌境）</t>
  </si>
  <si>
    <t>项目总里程约64.3公里，许昌境总里程约25.6公里，设计速度120公里/小时，双向六车道，路基宽度34.5米。</t>
  </si>
  <si>
    <t>2023.07-2025.12</t>
  </si>
  <si>
    <r>
      <rPr>
        <sz val="11"/>
        <rFont val="仿宋_GB2312"/>
        <charset val="134"/>
      </rPr>
      <t>豫发改基础</t>
    </r>
    <r>
      <rPr>
        <sz val="11"/>
        <rFont val="宋体"/>
        <charset val="134"/>
      </rPr>
      <t>﹝</t>
    </r>
    <r>
      <rPr>
        <sz val="11"/>
        <rFont val="仿宋_GB2312"/>
        <charset val="134"/>
      </rPr>
      <t>2022</t>
    </r>
    <r>
      <rPr>
        <sz val="11"/>
        <rFont val="宋体"/>
        <charset val="134"/>
      </rPr>
      <t>﹞</t>
    </r>
    <r>
      <rPr>
        <sz val="11"/>
        <rFont val="仿宋_GB2312"/>
        <charset val="134"/>
      </rPr>
      <t>641号</t>
    </r>
  </si>
  <si>
    <t>用字第410000202200009</t>
  </si>
  <si>
    <t>豫环审[2022]69号</t>
  </si>
  <si>
    <r>
      <rPr>
        <sz val="11"/>
        <rFont val="仿宋_GB2312"/>
        <charset val="134"/>
      </rPr>
      <t>豫文物基</t>
    </r>
    <r>
      <rPr>
        <sz val="11"/>
        <rFont val="宋体"/>
        <charset val="134"/>
      </rPr>
      <t>﹝</t>
    </r>
    <r>
      <rPr>
        <sz val="11"/>
        <rFont val="仿宋_GB2312"/>
        <charset val="134"/>
      </rPr>
      <t>2021</t>
    </r>
    <r>
      <rPr>
        <sz val="11"/>
        <rFont val="宋体"/>
        <charset val="134"/>
      </rPr>
      <t>﹞</t>
    </r>
    <r>
      <rPr>
        <sz val="11"/>
        <rFont val="仿宋_GB2312"/>
        <charset val="134"/>
      </rPr>
      <t>18号</t>
    </r>
  </si>
  <si>
    <r>
      <rPr>
        <sz val="11"/>
        <rFont val="仿宋_GB2312"/>
        <charset val="134"/>
      </rPr>
      <t>郑州：自然资函</t>
    </r>
    <r>
      <rPr>
        <sz val="11"/>
        <rFont val="宋体"/>
        <charset val="134"/>
      </rPr>
      <t>﹝</t>
    </r>
    <r>
      <rPr>
        <sz val="11"/>
        <rFont val="仿宋_GB2312"/>
        <charset val="134"/>
      </rPr>
      <t>2023</t>
    </r>
    <r>
      <rPr>
        <sz val="11"/>
        <rFont val="宋体"/>
        <charset val="134"/>
      </rPr>
      <t>﹞</t>
    </r>
    <r>
      <rPr>
        <sz val="11"/>
        <rFont val="仿宋_GB2312"/>
        <charset val="134"/>
      </rPr>
      <t>231号
许昌：自然资函</t>
    </r>
    <r>
      <rPr>
        <sz val="11"/>
        <rFont val="宋体"/>
        <charset val="134"/>
      </rPr>
      <t>﹝</t>
    </r>
    <r>
      <rPr>
        <sz val="11"/>
        <rFont val="仿宋_GB2312"/>
        <charset val="134"/>
      </rPr>
      <t>2023</t>
    </r>
    <r>
      <rPr>
        <sz val="11"/>
        <rFont val="宋体"/>
        <charset val="134"/>
      </rPr>
      <t>﹞</t>
    </r>
    <r>
      <rPr>
        <sz val="11"/>
        <rFont val="仿宋_GB2312"/>
        <charset val="134"/>
      </rPr>
      <t>230号</t>
    </r>
  </si>
  <si>
    <t>河南省郑许高速公路有限公司</t>
  </si>
  <si>
    <t>长葛市
建安区</t>
  </si>
  <si>
    <t>禹州市城市更新改造项目</t>
  </si>
  <si>
    <t>主要建设15条市政道路建设及排水工程，14条道路排水管网防灾减灾能力提升工程，30个背街小巷提升改造工程，4个城区公厕及垃圾中转站建设及党楼社区打造</t>
  </si>
  <si>
    <t>2024.03-2027.12</t>
  </si>
  <si>
    <t>道路施工、供水管网改造完成50%，背街小巷完工</t>
  </si>
  <si>
    <t>15条市政道路正在施工</t>
  </si>
  <si>
    <t>2207-411081-04-01-935623</t>
  </si>
  <si>
    <t>禹州市住建局
禹州市水利局</t>
  </si>
  <si>
    <t>韩城、钧台、郭连等乡镇（街道）</t>
  </si>
  <si>
    <t>海一博</t>
  </si>
  <si>
    <t>1.15条市政道路：钧窑路、鸿发路、吴湾街、程庄路、商贸路南段等5条道路正在进行基础施工;闫楼一路、商贸路（太和段）2条道路正在进行招标；其他8个项目正在进行财政评审2.24个背街小巷提升改造工程：准提庵街、文家拐街正在进行基础施工，剩余22个背街小巷提升改造工程财政评审已完成，正在进行招标3.6个供排水管网改造工程财政评审已结束，正在进行招标4.5个绿化亮化提升工程：老城区园林基础设施提升工程、兴禹路行道树种植工程、文化路道路绿化工程、民治路道路绿化工程等4个正在进行基础施工；亮化提升工程正在进行财政评审5.21个老旧小区改造工程正在进行拆除违建。</t>
  </si>
  <si>
    <t>长葛市龙源雄亚新能源有限公司光伏新能源开发项目</t>
  </si>
  <si>
    <t>利用现有厂房、住宅、商业大楼等建筑顶部，建设300MW分布式光伏发电</t>
  </si>
  <si>
    <t>2022.10-2026.10</t>
  </si>
  <si>
    <t>部分设备安装完成</t>
  </si>
  <si>
    <t>设备安装</t>
  </si>
  <si>
    <t>2211-411082-04-01-619414</t>
  </si>
  <si>
    <t>商务局</t>
  </si>
  <si>
    <t>钦惺</t>
  </si>
  <si>
    <t>长葛市村庄、学校等地正在陆续安装设备</t>
  </si>
  <si>
    <t>鄢陵县城市更新建设项目</t>
  </si>
  <si>
    <t>总建筑面积44万平方米，主要建设梁场社区、漆井社区、安正国际中央花园、新家园、建业·春天里等5个棚户区安置房，以及11个老旧小区改造，计划建设安置房3128套</t>
  </si>
  <si>
    <t>主体工程完成，建成投用</t>
  </si>
  <si>
    <t>2020-411024-47-01-050266</t>
  </si>
  <si>
    <t>建字第4110242024GG0011446</t>
  </si>
  <si>
    <t>已初具报告</t>
  </si>
  <si>
    <t>已保障</t>
  </si>
  <si>
    <t>鄢陵县住建局</t>
  </si>
  <si>
    <t>人民路北侧</t>
  </si>
  <si>
    <t>手续已办理，部分已建设完成。</t>
  </si>
  <si>
    <t>鄢陵县国家电网储能基地建设项目</t>
  </si>
  <si>
    <t>总建筑面积0.5万平方米，主要建设办公楼、宿舍楼、储能电站、变电站及其附属配套设施，依托风力、光伏、生物质发电等建设储能电站系统，年储存容量150兆瓦时</t>
  </si>
  <si>
    <t>2023.02-2026.12</t>
  </si>
  <si>
    <t>升压站设备安装到位；厂区内绿化硬化完成90%；电池舱吊装到位40%</t>
  </si>
  <si>
    <t>2111-411024-04-05-400748</t>
  </si>
  <si>
    <t>正在鄢陵县办理</t>
  </si>
  <si>
    <t>豫（2022）鄢陵县不动产权第0012288号</t>
  </si>
  <si>
    <t>河南汇科九高新能源科技有限公司</t>
  </si>
  <si>
    <t>创业大道东侧</t>
  </si>
  <si>
    <t>许瑞峰</t>
  </si>
  <si>
    <t>一期工程已并网，二期工程正在完善规划设计。</t>
  </si>
  <si>
    <t>周口至平顶山高速公路（许昌境）</t>
  </si>
  <si>
    <t>项目总里程约44.2公里，许昌境总里程约15.4公里，设计速度120公里/小时，双向四车道，路基宽度27米</t>
  </si>
  <si>
    <t>豫发改基础【2021】1041号</t>
  </si>
  <si>
    <t>河南省自然资源厅用字第4100002021000019</t>
  </si>
  <si>
    <t>豫环审〔2022〕46号</t>
  </si>
  <si>
    <r>
      <rPr>
        <sz val="11"/>
        <rFont val="仿宋_GB2312"/>
        <charset val="134"/>
      </rPr>
      <t>豫文物基</t>
    </r>
    <r>
      <rPr>
        <sz val="11"/>
        <rFont val="宋体"/>
        <charset val="134"/>
      </rPr>
      <t>﹝</t>
    </r>
    <r>
      <rPr>
        <sz val="11"/>
        <rFont val="仿宋_GB2312"/>
        <charset val="134"/>
      </rPr>
      <t>2022</t>
    </r>
    <r>
      <rPr>
        <sz val="11"/>
        <rFont val="宋体"/>
        <charset val="134"/>
      </rPr>
      <t>﹞</t>
    </r>
    <r>
      <rPr>
        <sz val="11"/>
        <rFont val="仿宋_GB2312"/>
        <charset val="134"/>
      </rPr>
      <t xml:space="preserve">
1号</t>
    </r>
  </si>
  <si>
    <t>自然资函〔2022〕520号</t>
  </si>
  <si>
    <t>河南交投周平高速公路有限公司</t>
  </si>
  <si>
    <t>许襄供热长距离管网项目</t>
  </si>
  <si>
    <t>主要建设长距离输送管线、中继泵站、隔压站等,利用能信新厂2台350MW 机组供热能力，实现对许昌城区的长距离输送供热</t>
  </si>
  <si>
    <t>2024.11-2025.11</t>
  </si>
  <si>
    <t>许发改政务审〔2024〕36号</t>
  </si>
  <si>
    <t>许昌城投农益建设开发有限公司</t>
  </si>
  <si>
    <t>襄城县、建安区、魏都区</t>
  </si>
  <si>
    <t>许昌市城投发展集团有限公司</t>
  </si>
  <si>
    <t>市城投发展集团</t>
  </si>
  <si>
    <t>孙红涛</t>
  </si>
  <si>
    <t>刘立鑫</t>
  </si>
  <si>
    <t>已完成招标，正在签订合同</t>
  </si>
  <si>
    <t>禹州市城乡融合供水一体化提质增效项目</t>
  </si>
  <si>
    <t>总建筑面积约3.5万平方米，主要建设张得水厂，补充延伸管网1510千米，安装智能计量设施11万套，改造提升村级水源应急能力53处、提升片区水源应急能力55处、易漏损管网7025米，新建禹州市城乡供水数字孪生管理系统，日处理水量规模10万吨</t>
  </si>
  <si>
    <t>2024.03-2026.10</t>
  </si>
  <si>
    <t>张得水厂建成投用，管网敷设完成70%</t>
  </si>
  <si>
    <t>张得水厂建筑主体施工已完成，管网敷设完成20%</t>
  </si>
  <si>
    <t>2307-411081-04-01-651717</t>
  </si>
  <si>
    <t>建字第41108120200112418</t>
  </si>
  <si>
    <t>禹自规（2023）43号</t>
  </si>
  <si>
    <t>张得镇</t>
  </si>
  <si>
    <t>地面建筑主体基本完工，地下管网已构建完成，外部管网已构建63%，管网铺设铺设完毕后设备进场。</t>
  </si>
  <si>
    <t>禹州市煤炭储运示范基地项目</t>
  </si>
  <si>
    <t>总建筑面积20万平方米，主要建设大型全封闭储煤仓库、洗选煤生产线及配套附属设施等，实现静态储煤60万吨、年高效洗选原煤200万吨、年发运煤炭量400万吨</t>
  </si>
  <si>
    <t>2024.03-2026.12</t>
  </si>
  <si>
    <t>煤炭储运仓库建成，设备进场安装</t>
  </si>
  <si>
    <t>熠恒、鸿硕、禹铁已建成，博谦正在建设</t>
  </si>
  <si>
    <t>2309-411081-04-01-274720</t>
  </si>
  <si>
    <t>禹环评〔2023〕1081号</t>
  </si>
  <si>
    <t>豫（2022）禹州市不动产权第0022352号</t>
  </si>
  <si>
    <t>禹州市熠恒贸易有限公司</t>
  </si>
  <si>
    <t>花石镇</t>
  </si>
  <si>
    <t>孙红伟</t>
  </si>
  <si>
    <t>主要包括禹铁、熠恒、弘硕煤炭储运基地，目前禹铁、熠恒储煤仓库、洗选煤生产线等设施设备已建成，弘硕正在进行仓库钢结构施工。</t>
  </si>
  <si>
    <t>鄢陵县屋顶分布式光伏发电建设项目</t>
  </si>
  <si>
    <t>主要在党政机关、企业、学校等建筑屋顶建设分布式光伏，装机容量147.4MWp</t>
  </si>
  <si>
    <t>2024.03-2026.03</t>
  </si>
  <si>
    <t>振德无纺布生产车间、城发环境循环经济产业园光伏板铺设完成</t>
  </si>
  <si>
    <t>2311-411024-04-01-953514</t>
  </si>
  <si>
    <t>省投集团</t>
  </si>
  <si>
    <t>鄢陵县域</t>
  </si>
  <si>
    <t>杨振军</t>
  </si>
  <si>
    <t>已在振德医疗用品产业园、县实验中学、现代家居产业园以及智慧产业园进行铺设施工。</t>
  </si>
  <si>
    <t>建议集中征求能源科意见</t>
  </si>
  <si>
    <t>禹州市第三水厂及配套管网工程项目</t>
  </si>
  <si>
    <t>总建筑面积2万平方米，主要建设净水厂、控制阀间、絮凝沉淀池、气水反冲洗滤池、清水池、变配电间及送水泵房、加氯加药间、臭氧机房及液氧站、污泥脱水机房、办公楼等，新建输水管道18千米、供水主干管138千米、外延供水管网供水主干管约51千米、村级管网108千米，日处理水量规模10万吨</t>
  </si>
  <si>
    <t>2024.02-2026.10</t>
  </si>
  <si>
    <t>厂区基础设施建设完成</t>
  </si>
  <si>
    <t>部分建筑主体正在进行施工</t>
  </si>
  <si>
    <t>2207-411081-04-01-314184</t>
  </si>
  <si>
    <t>豫政土[2023]863号</t>
  </si>
  <si>
    <t>禹环评【2022】1078号</t>
  </si>
  <si>
    <t>禹自规[2022]42号</t>
  </si>
  <si>
    <t>禹州市禹诚实业发展有限公司</t>
  </si>
  <si>
    <t>郭连镇</t>
  </si>
  <si>
    <t>赵辉</t>
  </si>
  <si>
    <t>建成水厂供应山货、郭连、古城、范坡、褚河5个乡镇饮用水目前水厂主体已建成，综合楼已完成地基开挖供水主管网已完成60%工程量需资金总量约4亿，已投入2亿元，走的配套资金加贷款。</t>
  </si>
  <si>
    <t>国道311线许周界至许昌西改建工程（许昌西环段）</t>
  </si>
  <si>
    <t>路线全长约10.765公里，采用双向四车道一级公路技术标准，设计速度80公里/小时，路基宽度24.5米，路面宽度23米</t>
  </si>
  <si>
    <t>2022.09-2025.06</t>
  </si>
  <si>
    <t>主线工程：主线路基工程已全部完成；2座中桥已全部完成；全线涵洞33道，已完成32道；27cm3.5%主线水泥稳定碎石底基层摊铺完成9575米，基层摊铺完成9575米，沥青下面层（半幅）完成8000米，沥青上面层（半幅）完成6100米，中央隔离墩完成5432米。许广高速分离式交叉工程：下保通辅道建设及导改工作全部完成，基桩、箱梁预制已全部完成，盖梁8片，立柱8根。</t>
  </si>
  <si>
    <t>许发改政务审{2021}9号</t>
  </si>
  <si>
    <t>建字第411000202100001（市政类）号</t>
  </si>
  <si>
    <t>许环建审{2020}44号</t>
  </si>
  <si>
    <t>已完成（无文号）</t>
  </si>
  <si>
    <t>用字第411000202100002号）</t>
  </si>
  <si>
    <t>许昌市公路事业发展中心</t>
  </si>
  <si>
    <t>建安区、开发区</t>
  </si>
  <si>
    <t>蒋李集镇、榆林镇</t>
  </si>
  <si>
    <t>建安区、开发区、许昌市公路事业发展中心</t>
  </si>
  <si>
    <t>许昌市清风教育中心项目</t>
  </si>
  <si>
    <t>总建筑面积4.7万平方米，主要建设1#2#3#办公楼、5#食堂、6#宿舍楼及地下车库、室外景观及配套工程</t>
  </si>
  <si>
    <t>2024.05-2025.06</t>
  </si>
  <si>
    <t>目前基地项目主体工程、砌体工程、土方回填完成，土建工程完成60%，安装工程完成55%，装饰装修工程完成30%，室外工程完成30%，项目进度整体可控。同时已完成基槽、地基与基础、主体工程、人防主体工程验收工作。</t>
  </si>
  <si>
    <t>2312-411051-04-01-274970</t>
  </si>
  <si>
    <t>建字第4110002024GG0016471号（建筑）</t>
  </si>
  <si>
    <t>豫（2024）许昌市不动产权第0013503号</t>
  </si>
  <si>
    <t>许昌市市投城市发展集团有限公司</t>
  </si>
  <si>
    <t>示范区</t>
  </si>
  <si>
    <t>示范区明礼街以南，周寨路以东</t>
  </si>
  <si>
    <t>许昌市投资集团有限公司</t>
  </si>
  <si>
    <t>市投资集团</t>
  </si>
  <si>
    <t>寇栩珲</t>
  </si>
  <si>
    <t>135988888720</t>
  </si>
  <si>
    <t>王晓</t>
  </si>
  <si>
    <t>项目整体进展顺利</t>
  </si>
  <si>
    <t>禹州市大唐工业厂房屋顶分布式光伏开发建设项目</t>
  </si>
  <si>
    <t>主要在龙岗电厂厂区及绿色铸造园、陶瓷专业园内等工业厂房屋顶，新建66.7兆瓦分布式屋顶光伏，采用“自发自用，余电上网”的方式并入国家电网，建成后年发电量7700万度</t>
  </si>
  <si>
    <t>光伏板铺设完成80%</t>
  </si>
  <si>
    <t>光伏板已安装完成30%</t>
  </si>
  <si>
    <t>2112-411081-04-05-860912</t>
  </si>
  <si>
    <t>因龙岗电厂厂区建筑顶层遮挡较多，不是平面，无法安装光伏板，在龙岗电厂内建设集中式发电站，占地70多亩，4兆瓦，发电直接输送上网，无储能功能因多种因素，目前产业园区内，只有圣戈班2.5兆瓦光伏安装完毕，其他企业正在对接商谈中。</t>
  </si>
  <si>
    <t>禹州市干线公路提升改建项目</t>
  </si>
  <si>
    <r>
      <rPr>
        <sz val="11"/>
        <rFont val="仿宋_GB2312"/>
        <charset val="134"/>
      </rPr>
      <t>主要建设省道320线南袁庄至禹汝界改建工程、省道319线焦寨至苌庄段改建工程、省道232禹州市顺店镇（西高庄）至神</t>
    </r>
    <r>
      <rPr>
        <sz val="11"/>
        <rFont val="宋体"/>
        <charset val="134"/>
      </rPr>
      <t>垕</t>
    </r>
    <r>
      <rPr>
        <sz val="11"/>
        <rFont val="仿宋_GB2312"/>
        <charset val="134"/>
      </rPr>
      <t>镇（北沟）段改建工程、省道235禹州市朱阁镇（南陈庄）至钧台街道（燕井村）段改建工程、国道234白庄西至禹襄界安全精细化提升工程、省道232线苌庄至马庄段安全精细化提升工程、省道319线焦寨至苌庄安全精细化提升工程、省道235禹州市褚河街道办事处吴湾立交至郑尧高速段结构性修复养护工程、国道234禹州市梁北镇寺后刘村至白庄村段结构性修复养护工程、省道103禹州市郭连镇（永登高速出口）至褚河街道办事处吴湾立交北段结构性修复养护工程等10条国省道干线改建及安全提升</t>
    </r>
  </si>
  <si>
    <t>2024.03-2026.06</t>
  </si>
  <si>
    <t>完成省道320线南袁庄至禹汝界改建工程、省道319线焦寨至苌庄段改建工程、国道234白庄西至禹襄界安全精细化提升工程、省道319线焦寨至苌庄安全精细化提升工程等4条国省道干线改建及安全提升</t>
  </si>
  <si>
    <t>省道320线南袁庄至禹汝界改建工程、省道319线焦寨至苌庄段改建工程正在进行施工</t>
  </si>
  <si>
    <t>禹发改基础【2024】61号，禹交【2024】44号</t>
  </si>
  <si>
    <t>禹州市公路事业发展中心</t>
  </si>
  <si>
    <t>禹州市
市公路事业发展中心</t>
  </si>
  <si>
    <t>陈小雨</t>
  </si>
  <si>
    <t>项目包含5条国道省道干线改建及安全提升本次现场核查的省道320线南袁庄（顺店镇）至禹汝界改建工程标识标牌已完成，道路左半幅已开挖，现场正在施工已立项（已入库）。</t>
  </si>
  <si>
    <t>与市直项目（省道320线南袁庄至禹汝界段改建工程）建设内容重复，建议只列一个。</t>
  </si>
  <si>
    <t>禹州市2024年电力基础设施建设项目</t>
  </si>
  <si>
    <t>主要建设220KV箕山变电站输变电工程、220KV箕山（禹州南）110千伏线路送出工程、220KV笑林（禹州西）输变电工程</t>
  </si>
  <si>
    <t>220KV箕山变电站输变电工程建设完成、220KV箕山（禹州南）110千伏线路送出工程建设完成，220KV 笑林（禹州西）输变电土建工程开工</t>
  </si>
  <si>
    <t>220KV箕山变电站输变电工程主体施工已完成</t>
  </si>
  <si>
    <t>（禹发改能源〔2023〕1号、禹发改能源〔2023〕3号），其余4项正在办理</t>
  </si>
  <si>
    <t>褚河、文殊等乡镇（街道）</t>
  </si>
  <si>
    <t>正在进行钢筋结构施工，施工方为隆源电力（许昌供电公司子公司，负责土建施工）预计搭建线路投用要到明年年初。</t>
  </si>
  <si>
    <t>鄢陵县先进制造业开发区雨污管网提升改造工程项目</t>
  </si>
  <si>
    <t>主要对金汇大道、科技大道、未来大道、工人路、创业大道、百花路、鄢陶路等9条道路雨污管网进行改造提升，污水管网约25.5km，雨水管网约42.8km</t>
  </si>
  <si>
    <t>2022.04-2025.12</t>
  </si>
  <si>
    <t>鄢建字〔2021〕171号</t>
  </si>
  <si>
    <t>先进制造业开发区</t>
  </si>
  <si>
    <t>刘伟</t>
  </si>
  <si>
    <t>手续已办理，计划2025年3月开工建设。</t>
  </si>
  <si>
    <t>已完成总工程量55%</t>
  </si>
  <si>
    <t>2302-411002-04-04-765920</t>
  </si>
  <si>
    <t>许昌市智慧停车管理公司</t>
  </si>
  <si>
    <t>魏都区东大办事处衙前街等多处</t>
  </si>
  <si>
    <t>张钊</t>
  </si>
  <si>
    <t>许昌市体育场（西湖公园西）点位已基本建成，有停车位及充电桩。</t>
  </si>
  <si>
    <t>襄城县电能烤房搭建光伏发电项目</t>
  </si>
  <si>
    <t>利用15个乡镇辖区烟炕和烟站，搭建5500余座电能烤房分布式光伏电站，该分布式光伏电站采用“自发自用，余电上网”模式，装容量为86MW，年产值1.66亿KWH</t>
  </si>
  <si>
    <t>2024.10-2025.12</t>
  </si>
  <si>
    <t>完成1800余座炕房屋顶光伏搭建</t>
  </si>
  <si>
    <t>库庄镇部分烟炕正在搭建</t>
  </si>
  <si>
    <t>襄城县农业农村局</t>
  </si>
  <si>
    <t>县域内各电烤房</t>
  </si>
  <si>
    <t>农业农村局</t>
  </si>
  <si>
    <t>邵自召</t>
  </si>
  <si>
    <t>国道107许昌城区段至漯河界改建工程</t>
  </si>
  <si>
    <t>起点位于张潘镇李庄，终点位于漯河交界，一级公路标准建设，建设里程1.97公里，道路红线宽55米，主要建设公路工程、1座下穿盐洛高速互通立交桥及1处高速收费管理设施、泵站等</t>
  </si>
  <si>
    <t>2024.10-2026.12</t>
  </si>
  <si>
    <t>管网铺设完成，路基工程完工</t>
  </si>
  <si>
    <t>教学楼主体及二次结构全部完成，正在进行内墙抹灰和外墙保温、抹灰施工；大礼堂正在进行二层主体施工；体育馆主体已封顶，二次结构完成80%；图书馆主体完成；地下车库主体施工全部完成；餐厅正在进行内墙抹灰施工；宿舍楼主体已封顶，正在安装隔墙板</t>
  </si>
  <si>
    <t>2104-411003-04-01-777767</t>
  </si>
  <si>
    <t>建字第411023202200003</t>
  </si>
  <si>
    <t>建安环审〔2021〕63号</t>
  </si>
  <si>
    <t>豫土政
〔2021〕632号</t>
  </si>
  <si>
    <t>襄城县化工园区地上综合管廊工程项目</t>
  </si>
  <si>
    <t>主要在化工园区建设公共管廊网12.1km</t>
  </si>
  <si>
    <t>2024.06-2025.06</t>
  </si>
  <si>
    <t>A段D段正在建设</t>
  </si>
  <si>
    <t>开发区南园区</t>
  </si>
  <si>
    <t>许昌市中心城区智慧停车项目</t>
  </si>
  <si>
    <t>主要对规划道路和区域内路侧停车位进行智慧化改造，建设路外停车场</t>
  </si>
  <si>
    <t>2023.04-2026.12</t>
  </si>
  <si>
    <t>改造10000个路内泊位，新建、改造停车场若干</t>
  </si>
  <si>
    <r>
      <rPr>
        <sz val="11"/>
        <rFont val="宋体"/>
        <charset val="134"/>
      </rPr>
      <t>已完成建设停车场</t>
    </r>
    <r>
      <rPr>
        <sz val="11"/>
        <rFont val="Times New Roman"/>
        <charset val="134"/>
      </rPr>
      <t>13</t>
    </r>
    <r>
      <rPr>
        <sz val="11"/>
        <rFont val="宋体"/>
        <charset val="134"/>
      </rPr>
      <t>个，分别为灞陵公园停车场提升改造工程、旅游服务中心停车场改造工程、祥泰家园停车场、长城家园停车场、曹丞相府停车场、学府街沿线</t>
    </r>
    <r>
      <rPr>
        <sz val="11"/>
        <rFont val="Times New Roman"/>
        <charset val="134"/>
      </rPr>
      <t>3</t>
    </r>
    <r>
      <rPr>
        <sz val="11"/>
        <rFont val="宋体"/>
        <charset val="134"/>
      </rPr>
      <t>个口袋停车场、南海街沿线</t>
    </r>
    <r>
      <rPr>
        <sz val="11"/>
        <rFont val="Times New Roman"/>
        <charset val="134"/>
      </rPr>
      <t>5</t>
    </r>
    <r>
      <rPr>
        <sz val="11"/>
        <rFont val="宋体"/>
        <charset val="134"/>
      </rPr>
      <t>个口袋停车场，停车位</t>
    </r>
    <r>
      <rPr>
        <sz val="11"/>
        <rFont val="Times New Roman"/>
        <charset val="134"/>
      </rPr>
      <t>485</t>
    </r>
    <r>
      <rPr>
        <sz val="11"/>
        <rFont val="宋体"/>
        <charset val="134"/>
      </rPr>
      <t>个。在建停车场一处为烈士陵园停车场改造工程，包含</t>
    </r>
    <r>
      <rPr>
        <sz val="11"/>
        <rFont val="Times New Roman"/>
        <charset val="134"/>
      </rPr>
      <t>120</t>
    </r>
    <r>
      <rPr>
        <sz val="11"/>
        <rFont val="宋体"/>
        <charset val="134"/>
      </rPr>
      <t>个汽车车位，</t>
    </r>
    <r>
      <rPr>
        <sz val="11"/>
        <rFont val="Times New Roman"/>
        <charset val="134"/>
      </rPr>
      <t>9</t>
    </r>
    <r>
      <rPr>
        <sz val="11"/>
        <rFont val="宋体"/>
        <charset val="134"/>
      </rPr>
      <t>个大巴车位，其中充电车位</t>
    </r>
    <r>
      <rPr>
        <sz val="11"/>
        <rFont val="Times New Roman"/>
        <charset val="134"/>
      </rPr>
      <t>30</t>
    </r>
    <r>
      <rPr>
        <sz val="11"/>
        <rFont val="宋体"/>
        <charset val="134"/>
      </rPr>
      <t>个。共安装三级诱导屏</t>
    </r>
    <r>
      <rPr>
        <sz val="11"/>
        <rFont val="Times New Roman"/>
        <charset val="134"/>
      </rPr>
      <t>88</t>
    </r>
    <r>
      <rPr>
        <sz val="11"/>
        <rFont val="宋体"/>
        <charset val="134"/>
      </rPr>
      <t>处，二级诱导屏</t>
    </r>
    <r>
      <rPr>
        <sz val="11"/>
        <rFont val="Times New Roman"/>
        <charset val="134"/>
      </rPr>
      <t>51</t>
    </r>
    <r>
      <rPr>
        <sz val="11"/>
        <rFont val="宋体"/>
        <charset val="134"/>
      </rPr>
      <t>处全部已联调联试完成并投入使用。</t>
    </r>
  </si>
  <si>
    <t>许昌市智慧停车经营管理有限公司</t>
  </si>
  <si>
    <t>中心城区规划范围内</t>
  </si>
  <si>
    <t>许昌市中心城区规划范围内</t>
  </si>
  <si>
    <t>朱童</t>
  </si>
  <si>
    <t>禹州市新能源汽车充电桩项目</t>
  </si>
  <si>
    <t>一期建设专用充电设施708台，二期建设公共充电设施985台以及配套的供电、智能化服务平台等附属设施</t>
  </si>
  <si>
    <t>二期部分建成投用</t>
  </si>
  <si>
    <t>一期已建成</t>
  </si>
  <si>
    <t>禹发改能源（2022）5号</t>
  </si>
  <si>
    <t>禹州市交运投资有限责任公司</t>
  </si>
  <si>
    <t>已在全市建设150台充电桩，中行和财政局院内7台充电桩已经安装。</t>
  </si>
  <si>
    <t>与禹州市光储充检一体化综合新能源站项目重复建设内容，建议只列一个。</t>
  </si>
  <si>
    <t>颍河襄城县段治理工程项目</t>
  </si>
  <si>
    <t>对颍河襄城县段22km进行治理，主要建设河道疏淡4km，疏底宽40m，新建堤治理工程0.42km，加固堤防2.5km，修建提顶防汛道路2.5km，险工护岸长13.6km</t>
  </si>
  <si>
    <t>2024.02-2025.12</t>
  </si>
  <si>
    <t>清淤疏竣开工4处，完工2处</t>
  </si>
  <si>
    <t>襄发改〔2022〕102号</t>
  </si>
  <si>
    <t>颍阳镇、颍回镇</t>
  </si>
  <si>
    <t>许昌襄城西220千伏输变电工程</t>
  </si>
  <si>
    <t>主要建设220千伏主变一台、容量180兆伏安，新建220千伏线路31千米</t>
  </si>
  <si>
    <t>2023.09-2025.06</t>
  </si>
  <si>
    <r>
      <rPr>
        <sz val="11"/>
        <rFont val="Times New Roman"/>
        <charset val="134"/>
      </rPr>
      <t>13380</t>
    </r>
    <r>
      <rPr>
        <sz val="11"/>
        <rFont val="宋体"/>
        <charset val="134"/>
      </rPr>
      <t>万元</t>
    </r>
  </si>
  <si>
    <t>变电站施工完成60%</t>
  </si>
  <si>
    <t>完成</t>
  </si>
  <si>
    <t>襄城县紫云镇</t>
  </si>
  <si>
    <t>陈坤峰</t>
  </si>
  <si>
    <t>王沛如</t>
  </si>
  <si>
    <t>襄城县开发区南区危险化学品车辆专用停车场项目</t>
  </si>
  <si>
    <t>总建筑面积3.3万平方米，主要建设道路及硬化、绿化工程，以及室外给排水、电力、弱电管网等配套设施工程</t>
  </si>
  <si>
    <t>2024.06-2025.08</t>
  </si>
  <si>
    <t>基础开挖完成</t>
  </si>
  <si>
    <t>襄发改[2022]7号</t>
  </si>
  <si>
    <t>鄢陵县河闸拆除重建加固工程</t>
  </si>
  <si>
    <r>
      <rPr>
        <sz val="11"/>
        <rFont val="仿宋_GB2312"/>
        <charset val="134"/>
      </rPr>
      <t>主要对清</t>
    </r>
    <r>
      <rPr>
        <sz val="11"/>
        <rFont val="宋体"/>
        <charset val="134"/>
      </rPr>
      <t>潩</t>
    </r>
    <r>
      <rPr>
        <sz val="11"/>
        <rFont val="仿宋_GB2312"/>
        <charset val="134"/>
      </rPr>
      <t>河赵庄闸、周桥闸进行拆除、重建</t>
    </r>
  </si>
  <si>
    <t>2024.07-2025.10</t>
  </si>
  <si>
    <t>鄢发改农经审〔2023〕88号
鄢发改农经审〔2023〕84号</t>
  </si>
  <si>
    <t>202441102400000018 
202441102400000019</t>
  </si>
  <si>
    <t>陶城镇
南坞镇</t>
  </si>
  <si>
    <t>闫迎松</t>
  </si>
  <si>
    <t>手续已办理，正在进行前期准备工作。</t>
  </si>
  <si>
    <t>襄城县颍河化行闸除险加固工程</t>
  </si>
  <si>
    <t>主要建设化行闸，共6孔，单孔净宽10m，配套建设数字孪生化形闸工程</t>
  </si>
  <si>
    <t>2024.06-2025.12</t>
  </si>
  <si>
    <t>正在进行化行闸拆除</t>
  </si>
  <si>
    <t>许发改政务审【2023】37号</t>
  </si>
  <si>
    <t>许昌市水利局</t>
  </si>
  <si>
    <t>双庙乡化行村</t>
  </si>
  <si>
    <t>双庙乡
水利局</t>
  </si>
  <si>
    <t>王晨光</t>
  </si>
  <si>
    <t>许昌市中心城区供热基础设施建设工程</t>
  </si>
  <si>
    <t>建设区域为灞陵路以东、魏武大道以西、天宝路以南、屯田路以北，拟对停暖多年的56个小区进行供热改造，包含新建及改造一级（二级）热水管网2.97km、热力站11座、小区供热支线工程2km等，总面积约70.84万平方米</t>
  </si>
  <si>
    <t>2024.12-2025.11</t>
  </si>
  <si>
    <t>许发改政务审〔2023〕23号</t>
  </si>
  <si>
    <t>许昌建投中能热力有限公司</t>
  </si>
  <si>
    <t>正在进行招投标</t>
  </si>
  <si>
    <t>建安区洼地治理项目</t>
  </si>
  <si>
    <r>
      <rPr>
        <sz val="11"/>
        <rFont val="仿宋_GB2312"/>
        <charset val="134"/>
      </rPr>
      <t>主要对建安区境内的老</t>
    </r>
    <r>
      <rPr>
        <sz val="11"/>
        <rFont val="宋体"/>
        <charset val="134"/>
      </rPr>
      <t>潩</t>
    </r>
    <r>
      <rPr>
        <sz val="11"/>
        <rFont val="仿宋_GB2312"/>
        <charset val="134"/>
      </rPr>
      <t>河12.2km、小黑河20.4km（建安区段11.43km）、张潘沟13km和莲花河15.056km等4条河道共计60.656km进行综合治理，建设内容包含河道清淤疏浚、沿线桥涵拆除重建等</t>
    </r>
  </si>
  <si>
    <t>建安区水利局</t>
  </si>
  <si>
    <t>三、新型基础设施建设项目（2个）</t>
  </si>
  <si>
    <t>新型基础设施建设</t>
  </si>
  <si>
    <t>算力基础设施</t>
  </si>
  <si>
    <t>许昌快云智算科技有限公司</t>
  </si>
  <si>
    <t>魏武大道与建安大道交叉口东北角电信大楼</t>
  </si>
  <si>
    <t>柴英鹏</t>
  </si>
  <si>
    <t>许昌市边缘云计算中心项目</t>
  </si>
  <si>
    <t>总建筑面积1.3万平方米，主要建设1栋装配式模块化集装箱（数据中心、网络中心等），计算中心内机电配，以及服务器、云资源、保障系统等配套设备</t>
  </si>
  <si>
    <t>2023.09-2026.10</t>
  </si>
  <si>
    <t>第一批云资源设备投入运营，新建新建50P渲染算力池，完成政务云迁移扩容</t>
  </si>
  <si>
    <t>已完成机房楼主体建筑施工，正在进行第一批部分算力设备安装调试工作</t>
  </si>
  <si>
    <t>2304-411051-04-04-831682</t>
  </si>
  <si>
    <t>建字第411002023GG0002384(建筑)号</t>
  </si>
  <si>
    <t>许发改能评〔2024〕2号</t>
  </si>
  <si>
    <t>地字第
4110SFQ20170001号</t>
  </si>
  <si>
    <t>人工智能</t>
  </si>
  <si>
    <t>先进计算产业链</t>
  </si>
  <si>
    <t>许昌市市投大数据科技有限公司</t>
  </si>
  <si>
    <t>许昌市城乡发展一体化示范区区尚集镇明礼街智慧信息产业园</t>
  </si>
  <si>
    <t>穆勤学</t>
  </si>
  <si>
    <t>刘宇</t>
  </si>
  <si>
    <t>正在进行第二期设备采购，年底前设备能够全部到场，预计明年3月份左右调试运营，涉及资金2.19亿元左右</t>
  </si>
  <si>
    <t>四、产业转型发展项目（270个）</t>
  </si>
  <si>
    <t>魏都区电力电气成套装备及其配套产业园项目</t>
  </si>
  <si>
    <t>产业转型发展</t>
  </si>
  <si>
    <t>制造业</t>
  </si>
  <si>
    <t>厂房等主要建筑物基础施工完成</t>
  </si>
  <si>
    <t>部分地块已报批</t>
  </si>
  <si>
    <t>魏都区智能制造产业园</t>
  </si>
  <si>
    <t>王文辉</t>
  </si>
  <si>
    <t>已与10家电气装备企业签订合作意向，意向为许继提供产品配套，初步确定厂房面积、投资规模等，部分企业意向自己拍地自己建设，部分企业意向入驻厂房；资金为企业自筹。</t>
  </si>
  <si>
    <t>合作协议未签订。不成熟，不建议列入重点项目。</t>
  </si>
  <si>
    <t>高新区阳光氢能装备产业园项目</t>
  </si>
  <si>
    <t>总建筑面积10万平方米，主要建设氢能装备制造产业园区，包含电解槽、制氢电源、氢能测试装备等，引进氢能装备关联项目</t>
  </si>
  <si>
    <t>阳光新能源开发股份有限公司</t>
  </si>
  <si>
    <t>宏达路以东、规划道路以北。</t>
  </si>
  <si>
    <t>高新区招商局</t>
  </si>
  <si>
    <t>时松鹤</t>
  </si>
  <si>
    <t>张浩然</t>
  </si>
  <si>
    <t>东城区许东新城市政设施及产业综合开发项目</t>
  </si>
  <si>
    <t>主要对许东新城道路、供水、供电、供气等基础设施进行完善，提升区域功能，优化产业布局，2025年计划落地2-3个产业项目</t>
  </si>
  <si>
    <t>2025.06-2028.03</t>
  </si>
  <si>
    <t>基础设施逐步完善，2—3个产业项目落地</t>
  </si>
  <si>
    <t>东城区建设交通局</t>
  </si>
  <si>
    <t>许东新城</t>
  </si>
  <si>
    <t>东城区发改局</t>
  </si>
  <si>
    <t>刘晓东</t>
  </si>
  <si>
    <t>所有手续正在办理</t>
  </si>
  <si>
    <t>项目建设周期跨度长，手续正在办理</t>
  </si>
  <si>
    <t>禹州华夏药都健康智谷建设项目</t>
  </si>
  <si>
    <t>总建筑面积68万平方米，一期总建筑面积12万平方米，主要建设禹州中医药文化展示体验，包含国医文化传承、康养文化体验、药食同源体验；二期总建筑面积56万平方米，主要建设中药商贸集散智慧云仓、中医药仓储物流、跨境电商供应链及配套设施</t>
  </si>
  <si>
    <t>2025.10-2027.12</t>
  </si>
  <si>
    <t>项目进行基础施工</t>
  </si>
  <si>
    <t>禹州市初方中医药产业科技发展有限公司</t>
  </si>
  <si>
    <t>一期拟选址市中心区域，50-150亩；二期拟选址市中心外围区域,500-800亩</t>
  </si>
  <si>
    <t>连慧芳</t>
  </si>
  <si>
    <t>目前，正在审定协议，协议签订后将办理备案手续。</t>
  </si>
  <si>
    <t>东城区东南片区市政设施及产业综合开发项目</t>
  </si>
  <si>
    <t>主要对中原路南延4千米区域内路网进行环通，对供水、供电、供气等基础设施进行配套，2025年计划落地2-3个产业项目</t>
  </si>
  <si>
    <t>东城区科工局</t>
  </si>
  <si>
    <t>东南区片区内</t>
  </si>
  <si>
    <t>孙睿理</t>
  </si>
  <si>
    <t>长葛市智能化生产制造示范基地建设项目</t>
  </si>
  <si>
    <t>总建筑面积27万平方米，主要建设标准化厂房、污水处理厂、电商交易中心及综合配套服务用房，建设100条电镀生产线</t>
  </si>
  <si>
    <t>厂房主体施工</t>
  </si>
  <si>
    <t>2411-411082-04-01-557470</t>
  </si>
  <si>
    <t>长葛市金财公司</t>
  </si>
  <si>
    <t>长葛市董村镇</t>
  </si>
  <si>
    <t>金财公司</t>
  </si>
  <si>
    <t>唐文强</t>
  </si>
  <si>
    <t>已备案，其他手续正在办理，正在编制可行性报告，需要融资，申请贷款。</t>
  </si>
  <si>
    <t>土地批复较慢，存在当年无法开工可能性</t>
  </si>
  <si>
    <t>土地问题</t>
  </si>
  <si>
    <t>积极向上对接，推动土地手续加快办理，持续跟踪项目资金落实情况</t>
  </si>
  <si>
    <t>建安区中部绿港物流金属生态城</t>
  </si>
  <si>
    <t>总建筑面积40万平方米，一期主要建设钢材智能初加工仓库、钢材深加工仓库、钢材储存仓库，以及钢材绿色配送中心、钢材交易中心、期货交割仓库、铁路装卸线；二期主要建设钢材供应链中心、钢材精加工区、钢材储存区和吊装设备车间等</t>
  </si>
  <si>
    <t>2025.09-2028.12</t>
  </si>
  <si>
    <t>现代服务业</t>
  </si>
  <si>
    <t>6万平方米建材加工仓、8万平方米建材储存仓主体施工完成</t>
  </si>
  <si>
    <t>再生金属</t>
  </si>
  <si>
    <t>先进钢铁材料产业链</t>
  </si>
  <si>
    <t>市国有资产管理公司</t>
  </si>
  <si>
    <t>新元大道以北、石梁河以西</t>
  </si>
  <si>
    <t>建安区
市国有资本运营集团</t>
  </si>
  <si>
    <t>姬  冲17603741078</t>
  </si>
  <si>
    <t>主要承接长葛市钢材市场相关业务</t>
  </si>
  <si>
    <t>长葛市绿色低碳材料产业园建设项目</t>
  </si>
  <si>
    <t>总建筑面积27万平方米，主要建设标准化生产厂房、研发中心、产品展销中心、电商交易中心及综合配套服务用房，建成新能源光伏、高端装备制造、高端幕墙生产、新能源汽车配套等项目</t>
  </si>
  <si>
    <t>2411-411082-04-01-927776</t>
  </si>
  <si>
    <t>襄城县许昌隆基生物能源有限公司年产12万吨绿色甲醇项目</t>
  </si>
  <si>
    <t>总建筑面积20万平方米，建设绿色甲醇生产线，年处理绿色生物质资源超过30万吨，生产绿色甲醇12万吨</t>
  </si>
  <si>
    <t>主体建筑施工完成30%</t>
  </si>
  <si>
    <t>土地已平整。</t>
  </si>
  <si>
    <t>2401-411056-04-01-705583</t>
  </si>
  <si>
    <t>硅碳新材料</t>
  </si>
  <si>
    <t>硅碳新材料产业链</t>
  </si>
  <si>
    <t>许昌隆基生物能源有限公司</t>
  </si>
  <si>
    <t>开源路原斯维科技亮源焦化院</t>
  </si>
  <si>
    <t>开发区管委会发改委</t>
  </si>
  <si>
    <t>朱芳玮</t>
  </si>
  <si>
    <t>已完成项目备案、土地测绘、工程勘查、所有主要设备选型及核心设备采购等工作</t>
  </si>
  <si>
    <t>许昌市胖东来高新技术产业园</t>
  </si>
  <si>
    <t>总建筑面积20万平方米，主要建设产业园办公室和综合服务保障区域、生产区域、检测和实验基地，涵盖智能化仓储物流分拣、农产品初加工及食品深加工、生鲜食品冷链仓储、现代化物流研究及电商物流配送、综合物流服务、信息智能化处理，以及第三方检测机构、产品研学食品实验室、校企试验基地</t>
  </si>
  <si>
    <t>智能化仓储物流中心、农产品加工中心、生鲜食品冷链中心、综合服务中心主体施工</t>
  </si>
  <si>
    <t>2410-411003-04-01-362996</t>
  </si>
  <si>
    <t>许昌市胖东来实业有限公司</t>
  </si>
  <si>
    <t>许州路以西、许由路以北</t>
  </si>
  <si>
    <t>建安区
市商务局</t>
  </si>
  <si>
    <t>将官池镇</t>
  </si>
  <si>
    <t>赵伟源
15637408079</t>
  </si>
  <si>
    <t>王  振13569988278</t>
  </si>
  <si>
    <t>经开区恒成实业有限公司智能装备制造项目</t>
  </si>
  <si>
    <t>总建筑面积约4万平方米，主要建设标准化厂房、研发楼以及基础配套设施</t>
  </si>
  <si>
    <t>厂房主体工程完成30%</t>
  </si>
  <si>
    <t>2307-411071-04-01-848185</t>
  </si>
  <si>
    <t>正在进行详规调整</t>
  </si>
  <si>
    <t>正在办理土地过户手续</t>
  </si>
  <si>
    <t>河南恒成实业有限公司</t>
  </si>
  <si>
    <t>许昌市经开区金龙街西段</t>
  </si>
  <si>
    <t>崔经理</t>
  </si>
  <si>
    <t>土地正在走解压手续</t>
  </si>
  <si>
    <t>经开区与企业正在商讨细节，需要进一步跟踪进度</t>
  </si>
  <si>
    <t>经开区长青智能制造项目</t>
  </si>
  <si>
    <t>总建筑面积约20万平方米，主要建设标准化生产车间及配套设施</t>
  </si>
  <si>
    <t>2025.07-2028.12</t>
  </si>
  <si>
    <t>部分厂房主体完成30%</t>
  </si>
  <si>
    <t>2409-411071-04-01-464717</t>
  </si>
  <si>
    <t>正在自然资源和规划分局办理相关手续</t>
  </si>
  <si>
    <t>前期筹备</t>
  </si>
  <si>
    <t>许昌泷阳实业有限公司</t>
  </si>
  <si>
    <t>许昌市经开区瑞昌路西段</t>
  </si>
  <si>
    <t>张晓阳</t>
  </si>
  <si>
    <t>正在进行规划调整，计划建设标准化厂房</t>
  </si>
  <si>
    <t>工业地产项目，考虑是否列入</t>
  </si>
  <si>
    <t>项目类型问题</t>
  </si>
  <si>
    <t>许昌市大豆产业园区项目</t>
  </si>
  <si>
    <t>总建筑面积30万平方米，主要包括“大豆制品加工产业园”、“冷链物流产业园”、“数字粮食仓储物流”、“绿色农业循环经济示范园”、“黄淮海大豆生物育种及品种展示评价中心”，建成集大豆育种、成品加工、仓储物流于一体的综合园区</t>
  </si>
  <si>
    <t>2025.05-2027.05</t>
  </si>
  <si>
    <t>施工主体完成20%</t>
  </si>
  <si>
    <t>尚未办理</t>
  </si>
  <si>
    <t>食品</t>
  </si>
  <si>
    <t>绿色食品产业链</t>
  </si>
  <si>
    <t>兆丰集团</t>
  </si>
  <si>
    <t>市直</t>
  </si>
  <si>
    <t>建安区蒋李集镇</t>
  </si>
  <si>
    <t>市农业农村局</t>
  </si>
  <si>
    <t>周亚辉</t>
  </si>
  <si>
    <t>王橄森</t>
  </si>
  <si>
    <t>已申报省重点，手续已办理，招标计划已发布</t>
  </si>
  <si>
    <t>禹州市药慧园项目（二期）</t>
  </si>
  <si>
    <t>总建筑面积18.6万平方米，主要建设饮片车间、仓储、科研楼、中心化验室及辅助用房等、2条中药饮片生产线、3条药食同源生产线、1条中药配方颗粒生产线，年处理药材2.5万吨，年产药食同源食品5000吨</t>
  </si>
  <si>
    <t>饮片车间主体建成</t>
  </si>
  <si>
    <t>高新区药慧园东侧</t>
  </si>
  <si>
    <t>曹道平</t>
  </si>
  <si>
    <t>占地198亩，其中林地6亩，拟建设厂房16栋；目前项目备案手续已办理，土地组卷、征迁约需3千万，土地手续正在进行组卷（村组补偿协议、群众代表协议已签订，征地预存款已缴纳900万元，附属物已清点，财政已评审，附属物补偿款、征地补偿款、社保基金待拨付）。</t>
  </si>
  <si>
    <t>土地组卷、征迁资金能否及时保障到位存在不确定性。</t>
  </si>
  <si>
    <t>土地、资金问题</t>
  </si>
  <si>
    <t>长葛市中瑞德铝业有限公司年产15万吨铝板带、铝制品项目</t>
  </si>
  <si>
    <t>总建筑面积3.5万平方米，主要建设标准化厂房、仓库、堆场及其他附属设施，年产15万吨铝板带、铝制品</t>
  </si>
  <si>
    <t>厂房完工，部分设备开始安装</t>
  </si>
  <si>
    <t>2202-411082-05-34-337842</t>
  </si>
  <si>
    <t>建字第411082202100072号</t>
  </si>
  <si>
    <t>长环建审[2022]28号</t>
  </si>
  <si>
    <t>豫政土[2023]335号</t>
  </si>
  <si>
    <t>长葛市中瑞德铝业有限公司</t>
  </si>
  <si>
    <t>谢书民</t>
  </si>
  <si>
    <t xml:space="preserve">13938910096
</t>
  </si>
  <si>
    <t>13938910096</t>
  </si>
  <si>
    <t>该项目进展顺利，1栋厂房已建成，小部分设备已到场，生产路已浇筑完成</t>
  </si>
  <si>
    <t>建安区绿色豆制品生产基地</t>
  </si>
  <si>
    <t>总建筑面积23万平方米，主要建设标准化豆制品加工中心、检测中心、研发中心、冷链物流中心、供应链金融中心、豆制品博物馆及生物质能源站，年产腐竹及豆制品5.5万吨</t>
  </si>
  <si>
    <t>豆制品加工中心、检测中心、冷链物流中心主体施工</t>
  </si>
  <si>
    <t>建安区产投公司</t>
  </si>
  <si>
    <t>昌盛路</t>
  </si>
  <si>
    <t>周卫民13938919222</t>
  </si>
  <si>
    <t>高新区智能制造科技园（二期）项目</t>
  </si>
  <si>
    <t>总建筑面积11万平方米，主要建设标准化厂房、科研办公楼、创新孵化中心及附属设施等</t>
  </si>
  <si>
    <t>外墙施工完成</t>
  </si>
  <si>
    <t>主体已完工。</t>
  </si>
  <si>
    <t>2106-411051-04-01-937171</t>
  </si>
  <si>
    <t>地字第4110SFQ20210008</t>
  </si>
  <si>
    <t>许文物 [2021] 019号</t>
  </si>
  <si>
    <t>豫政土[2021]820号</t>
  </si>
  <si>
    <t>深圳市融建辉实业有限公司</t>
  </si>
  <si>
    <t>宏达路以东、规划道路以北</t>
  </si>
  <si>
    <t>黄秋燕</t>
  </si>
  <si>
    <t>融建辉与平安已达成股权转让协议，正在对原有工程量核算、正在协商、差距不大，剩几百万尚未商定好，融建辉建成之后再卖</t>
  </si>
  <si>
    <t>正在对原有工程量核算、正在协商、差距不大，剩几百万尚未商定好</t>
  </si>
  <si>
    <t>密切关注，加快推动项目尽快落地</t>
  </si>
  <si>
    <t>经开区许昌欣瑞制药有限公司核苷酸及衍生物深加工项目</t>
  </si>
  <si>
    <t>总建筑面积7万平方米，主要建设制糖车间、发酵车间、提取车间、合成车间、磷酸盐车间、包装车间、环保车间以及基础配套设施等</t>
  </si>
  <si>
    <t>2208-411071-04-01-586195</t>
  </si>
  <si>
    <t>土地等待招牌挂</t>
  </si>
  <si>
    <t>许昌欣瑞制药有限公司</t>
  </si>
  <si>
    <t>许昌市经开区西外环医药产业园内</t>
  </si>
  <si>
    <t>梁世成</t>
  </si>
  <si>
    <t>土地随时可以出让</t>
  </si>
  <si>
    <t>企业在考虑是否生产富森产品</t>
  </si>
  <si>
    <t>核实富森是否满负荷生产，根据情况决定是否列入</t>
  </si>
  <si>
    <t>经开区博奥本草健康器械制造项目</t>
  </si>
  <si>
    <t>总建筑面积约7万平方米，主要建设中药材种质质源库、智能化种苗繁育中心、产品开发研究中心及生产基地、第三方中药检测中心</t>
  </si>
  <si>
    <t>2310-411071-04-01-452900</t>
  </si>
  <si>
    <t>20234110000200000004</t>
  </si>
  <si>
    <t>河南辰澳生物技术有限公司</t>
  </si>
  <si>
    <t>钱晨</t>
  </si>
  <si>
    <t>东城区汽车公园基础设施提升及综合开发项目</t>
  </si>
  <si>
    <t>主要建设汽车公园内道路、水气暖配套、绿化、亮化等，招引企业建设林荫停车场、赛车跑道、新能源汽车4S店等</t>
  </si>
  <si>
    <t>企业入驻</t>
  </si>
  <si>
    <t>前期手续准备</t>
  </si>
  <si>
    <t>东城区产业集聚区</t>
  </si>
  <si>
    <t>汽车公园内</t>
  </si>
  <si>
    <t>巴利伟</t>
  </si>
  <si>
    <t>项目现场正在平整土地</t>
  </si>
  <si>
    <t>自筹资金不确定</t>
  </si>
  <si>
    <t>许昌市超硬材料产业园提质升级项目</t>
  </si>
  <si>
    <t>总建筑面积10万平方米,主要购置铸造型六面顶Φ900缸径智能压机500台、配套电力设施等设备,并建设室外循环水池、压力罐园提质升级项目、冷却塔、道路绿地及综合管网等辅助设施,年产22亿克拉人造金刚石</t>
  </si>
  <si>
    <t>设备安装完成70％</t>
  </si>
  <si>
    <t>2406-411060-04-01-294066</t>
  </si>
  <si>
    <t>长葛市不动产权第0031313号0031314号</t>
  </si>
  <si>
    <t>超硬材料</t>
  </si>
  <si>
    <t>超硬材料产业链</t>
  </si>
  <si>
    <t>河南众诚业兴园区运营管理有限公司</t>
  </si>
  <si>
    <t>长葛市经开区</t>
  </si>
  <si>
    <t>长葛市
市投资集团</t>
  </si>
  <si>
    <t>段二涛</t>
  </si>
  <si>
    <t>刘晓洋</t>
  </si>
  <si>
    <t>03746233399</t>
  </si>
  <si>
    <t>现已完成厂房基础改造施工，已有20余台压机设备进场</t>
  </si>
  <si>
    <t>襄城县平煤隆基BC太阳能电池片技改项目</t>
  </si>
  <si>
    <t>总建筑面积3万平方米，对原有的7条生产线进行BC太阳能电池片技术改造，新增动力系统等辅助设备，年产能4.71GW</t>
  </si>
  <si>
    <t>2411-411056-04-02-909177</t>
  </si>
  <si>
    <t>平煤隆基新能源科技有限公司</t>
  </si>
  <si>
    <t>开发区北园区</t>
  </si>
  <si>
    <t>开发区管委会</t>
  </si>
  <si>
    <t>已备案，平煤神马集团与隆基绿能正在签订协议，确定技改投资和订单规模问题</t>
  </si>
  <si>
    <t>襄城县平煤神马集团年产30万吨改质沥青中试项目</t>
  </si>
  <si>
    <t>总建筑面积0.4万平方米，依托现有的年产30万吨煤焦油深加工生产线，以煤炭为原料，综合利用地面管道设施，中试线可年产6000吨改质沥青，建成后年产30万吨</t>
  </si>
  <si>
    <t>2025.09-2026.09</t>
  </si>
  <si>
    <t>完成工程量的30%</t>
  </si>
  <si>
    <t>项目选址已初步确定，合作协议已签订，正在进行前期手续办理。</t>
  </si>
  <si>
    <t>化工材料产业链</t>
  </si>
  <si>
    <t>河南首成科技新材料有限公司</t>
  </si>
  <si>
    <t>湛北乡丁庄村</t>
  </si>
  <si>
    <t>目前项目技术开发合作协议已经签订，中试工艺方案已编制完成，正在编制可研报告</t>
  </si>
  <si>
    <t>禹州市工业源网荷储一体化建设项目</t>
  </si>
  <si>
    <t>主要建设分散式风电22MW、分布式光伏7.6MW，配套2座3MW/9MWh储能电站、1座1MW/2MWh储能电站</t>
  </si>
  <si>
    <t>分散式风电、分布式光伏建设完成</t>
  </si>
  <si>
    <t>2401-411081-04-01-731042</t>
  </si>
  <si>
    <t>天瑞集团禹州水泥有限公司、许昌鼎鑫矿业科技有限公司、河南润尔仓智慧储运科技有限公司</t>
  </si>
  <si>
    <t>花石镇
浅井镇陈垌村</t>
  </si>
  <si>
    <t>张春雨</t>
  </si>
  <si>
    <t>位于浅井镇、花石镇，总投资10亿元，主要包含3个子项目，一是天瑞禹州源网荷储一体化项目，开发分散式风电12兆瓦、分布式光伏3兆瓦，配套储能3兆瓦/9兆瓦时二是许昌市鼎鑫矿业科技有限公司源网荷储一体化项目，开发分散式风电10兆瓦，配套储能3兆瓦/9兆瓦时三是河南润尔仓智慧储运科技有限公司源网荷储一体化项目，开发分布式光伏4.6兆瓦，配套储能1兆瓦/2兆瓦时目前天瑞源网荷储风电项目正在做土地预审前期准备工作，光储一体化项目正在做安装布置方案；鼎鑫矿业源网荷储一体化项目正在办理土地预审和选址规划书；润尔仓源网荷储一体化项目已完成能源管理合同、备案、设计方案、施工方招标，正在进行充电站电网容量申请。</t>
  </si>
  <si>
    <t>禹州市华电瑞天电气有限公司智慧畜牧物联网设备项目</t>
  </si>
  <si>
    <t>总建筑面积3.6万平方米，主要建设标准化厂房、研发楼，年产5000套物联网智能饲喂设备和1万套智能厨卫设备</t>
  </si>
  <si>
    <t>2025.03-2026.09</t>
  </si>
  <si>
    <t>3栋标准化厂房主体建成</t>
  </si>
  <si>
    <t>2301-411081-04-01-570090</t>
  </si>
  <si>
    <t>禹州市华电瑞天电气有限公司</t>
  </si>
  <si>
    <t>禹州高新技术产业开发区东产业园</t>
  </si>
  <si>
    <t>赵建伟</t>
  </si>
  <si>
    <t>任淼央</t>
  </si>
  <si>
    <t>占地70亩，土地证已办理，现场已划线，准备拉建围墙主要生产自动化饲喂设备，企业比较着急建设，年营收约3亿元。</t>
  </si>
  <si>
    <t>禹州市钧盛设备制造有限公司年产6000台热能震荡发动发电机和600台垃圾（秸秆）气化装备制造项目</t>
  </si>
  <si>
    <t>总建筑面积15万平方米，主要建设标准化厂房、实验室、研发楼及配套工程，年产6000台热能震荡发动发电机和600台垃圾（秸秆）气化装备</t>
  </si>
  <si>
    <t>标准化厂房主体建成</t>
  </si>
  <si>
    <t>河南钧盛设备制造有限公司</t>
  </si>
  <si>
    <t>高新区东产业园</t>
  </si>
  <si>
    <t>王艳青</t>
  </si>
  <si>
    <t>位于高新区东产业园，总投资10亿元，总建筑面积15万平方米，主要建设标准化厂房、实验室、研发楼、专家公寓以及办公楼、宿舍楼等其他配套工程计划购买华洋公司厂院，双方正在商讨细节部分厂房已经建成，部分厂房主体封顶烂尾目前投资方已在禹州注册公司，已签订厂区租赁协议，计划12月中旬开工建设。</t>
  </si>
  <si>
    <t>禹州市广东金通慧智能科技股份有限公司智能无线互控开关与智能机器人及无线控制系统项目</t>
  </si>
  <si>
    <t>2025.01-2025.11</t>
  </si>
  <si>
    <t>总建筑面积5万平方米，主要建设办公楼、标准化厂房及配套设施等，一期建设智能无线互控开关生产线，二期建设智能机器人及无线控制系统生产线</t>
  </si>
  <si>
    <t>一期建成投产</t>
  </si>
  <si>
    <t>广东金通慧智能科技股份有限公司</t>
  </si>
  <si>
    <t>刘宇超</t>
  </si>
  <si>
    <r>
      <rPr>
        <sz val="11"/>
        <rFont val="仿宋_GB2312"/>
        <charset val="134"/>
      </rPr>
      <t>毋</t>
    </r>
    <r>
      <rPr>
        <sz val="11"/>
        <rFont val="宋体"/>
        <charset val="134"/>
      </rPr>
      <t>尙</t>
    </r>
    <r>
      <rPr>
        <sz val="11"/>
        <rFont val="仿宋_GB2312"/>
        <charset val="134"/>
      </rPr>
      <t>右</t>
    </r>
  </si>
  <si>
    <t>项目投资方正在制定投资建设方案；待论证确定后，将启动土地出让程序</t>
  </si>
  <si>
    <t>长葛市宇龙宏兴管业有限公司高端管材产业园项目</t>
  </si>
  <si>
    <t>总建筑面积3万平方米，主要建设标准化厂房，购置螺旋缝埋弧焊钢管生产机组、平头倒棱机、焊机、等离子切割机、水压试验机、移动X射线探伤机等设备，年产24万吨螺旋缝埋弧焊钢管和1万吨PE、PVC塑料管</t>
  </si>
  <si>
    <t>2025.02-2027.12</t>
  </si>
  <si>
    <t>厂房基础施工完成</t>
  </si>
  <si>
    <t>2205-411082-04-01-577316</t>
  </si>
  <si>
    <t>长葛市宇龙宏兴管业有限公司</t>
  </si>
  <si>
    <t>张喜东</t>
  </si>
  <si>
    <t>前期已完成所有手续办理，因高速占地正在调整规划，场地平整</t>
  </si>
  <si>
    <t>鄢陵县国统集团高性能混凝土制品生产项目</t>
  </si>
  <si>
    <t>总建筑面积17.7万平方米，主要建设标准化生产车间、产品研发中心、实验室、综合楼及其附属配套设施。主要生产高标仓、风电塔筒、地铁管片、城市地下预制综合管廊产品、预制衬砌管片（地铁盾构管片）、预制桥梁板、装配式建筑PC构件等预应力钢筒混凝土管系列产品</t>
  </si>
  <si>
    <t>厂区绿化完成，宿舍楼水电、门窗安装完成，地板砖铺设完成60%，料仓顶棚焊接安装完成，上瓦完成；3台厢式变压器安装到位；缠丝机、螺旋焊机、喷浆机、搅拌站、涨圆机等设备安装完成</t>
  </si>
  <si>
    <t>正在准备前期资料</t>
  </si>
  <si>
    <t>豫〔2022〕鄢陵县不动产权第0012288号</t>
  </si>
  <si>
    <t>国统集团</t>
  </si>
  <si>
    <t>科技大道南侧</t>
  </si>
  <si>
    <t>正在进行项目备案和环评办理。</t>
  </si>
  <si>
    <t>魏都区气凝胶新材料产业园项目</t>
  </si>
  <si>
    <t>厂房等主要建筑物基础施工完成80%</t>
  </si>
  <si>
    <t>2309-411002-04-01-266399</t>
  </si>
  <si>
    <t>豫政土【2023】1602号</t>
  </si>
  <si>
    <t>河南爱彼爱和公司</t>
  </si>
  <si>
    <t>魏都区高新产业园区宏腾路与劳动路交叉口西北角</t>
  </si>
  <si>
    <t>魏都区u</t>
  </si>
  <si>
    <t>韩洪彬</t>
  </si>
  <si>
    <t>气凝胶产业园文探、物探已完成，正在编制修规，11月21日已挂网进行土地招拍挂。企业正在与国控集团商谈合作协议，拟由国控集团建设，企业租赁入驻。</t>
  </si>
  <si>
    <t>已经列入市重点3年，前期工作迟迟无明显进展。尚未开工建设。</t>
  </si>
  <si>
    <t>魏都区医美产业园项目</t>
  </si>
  <si>
    <t>2306-411002-04-01-465302</t>
  </si>
  <si>
    <t>许魏环建审[2023]03</t>
  </si>
  <si>
    <t>许昌京益求精科技有限公司</t>
  </si>
  <si>
    <t>薛套锋</t>
  </si>
  <si>
    <t>占地约70多亩，土地组卷已批复，土地招拍挂企业两次未摘牌，施工图正在优化。正在商谈签订协议优惠条件细则。</t>
  </si>
  <si>
    <t>土地招拍挂2次未实现摘地，企业与魏都区就优惠条件未达成一致，实施时间存在不确定性。</t>
  </si>
  <si>
    <t>建安区许昌珍稀食用菌产业园</t>
  </si>
  <si>
    <t>总建筑面积10.6万平方米，主要建设现代化食用菌智能温室及库房、空气净化系统及排水系统等，安装8条制袋生产线及配套设备930台，年产食用菌4.7万吨</t>
  </si>
  <si>
    <t>5栋食用菌产业园标准化厂房主体施工</t>
  </si>
  <si>
    <t>许昌世纪香生物科技有限公司</t>
  </si>
  <si>
    <t>新元大道与新张古路交叉口西侧</t>
  </si>
  <si>
    <t>姚  恒
13569949698</t>
  </si>
  <si>
    <t>李彦增
13937403636</t>
  </si>
  <si>
    <t>建设模式为建安区安建公司融资建设，世纪香公司负责运营，正在积极与农发行对接争取5亿元资金支持，暂未开工</t>
  </si>
  <si>
    <t>落实合作模式，项目业主</t>
  </si>
  <si>
    <t>高新区许昌泽海智慧配网产业项目</t>
  </si>
  <si>
    <t>总建筑面积5.3万平方米，主要建设2栋办公楼及研发中心、1栋单层标准化钢构生产厂房、1栋双层标准化钢构生产厂房，建成智能配电箱、断电器等电气装备生产基地</t>
  </si>
  <si>
    <t>主体封顶</t>
  </si>
  <si>
    <t>2406-411057-04-01-256310</t>
  </si>
  <si>
    <t>豫政土[2019]1193号</t>
  </si>
  <si>
    <t>许昌泽海园区管理有限公司</t>
  </si>
  <si>
    <t>魏武大道以东、尚集北街以南。</t>
  </si>
  <si>
    <t>庞博</t>
  </si>
  <si>
    <t>寇亚超</t>
  </si>
  <si>
    <t>15936325520</t>
  </si>
  <si>
    <t>目前，项目立项、用地手续已办理完成，企业正在进行场地清理及修规设计等工作。初步拟定2025年一季度开工建设。现在一片荒地，12月13日与企业对接围墙拉设等前期工作，计划作为第15期“开工一批”主会场</t>
  </si>
  <si>
    <t>高新区许继电气智能低压电气产业建设项目</t>
  </si>
  <si>
    <t>总建筑面积3.3万平方米，主要建设互感器及开关部件生产车间、元件车间，年产中低压计量低压电流互感器40万只、智能开关200万只、电能计量箱34万套</t>
  </si>
  <si>
    <t>主体施工完成50%</t>
  </si>
  <si>
    <t>2411-411057-04-01-619492</t>
  </si>
  <si>
    <t>地字第4110XQ201300012</t>
  </si>
  <si>
    <t>豫政土〔2009〕817号</t>
  </si>
  <si>
    <t>许继自有土地，暂未开工建设，已向上级申请，许继低压总部批复正在走流程，预计25年3月份批复，同时在进行规划设计</t>
  </si>
  <si>
    <t>高新区河南中烟省级片烟醇化库建设项目</t>
  </si>
  <si>
    <t>总建筑面积14万平方米，主要建设6栋省级规模化异地供丝原叶库及变配电系统、预作用喷水灭火系统、通风排烟系统、运行管理系统等，配套建设物流、信息化检测、智控设备等设施</t>
  </si>
  <si>
    <t>2025.08-2027.08</t>
  </si>
  <si>
    <t>2404-411051-04-02-556705</t>
  </si>
  <si>
    <t>地字第4110SFQ201400016</t>
  </si>
  <si>
    <t>许昌县（2014）0006275</t>
  </si>
  <si>
    <t>河南中烟工业有限责任公司许昌卷烟厂</t>
  </si>
  <si>
    <t>魏武大道以西、明礼街以南</t>
  </si>
  <si>
    <t>胡俊华</t>
  </si>
  <si>
    <t>郭涛</t>
  </si>
  <si>
    <t>实有投资6亿元左右，已通过省级公司审批。已完成备案，正在调整修规，修规设计方案已报示范区规划分局初审</t>
  </si>
  <si>
    <t>高新区浙江海川电气智能物联网计量箱研发制造项目</t>
  </si>
  <si>
    <t>总建筑面积3.3万平方米，主要建设标准化厂房、办公用房、仓储用房及配套设施，建设智能物联网计量箱研发制造产业园</t>
  </si>
  <si>
    <t>浙江海川电器股份有限公司</t>
  </si>
  <si>
    <t>魏武大道以东、尚集北街以南</t>
  </si>
  <si>
    <t>赵志彬</t>
  </si>
  <si>
    <t>高新区绿色能源研发装配制造项目</t>
  </si>
  <si>
    <t>总建筑面积10万平方米，主要建设厂房、办公楼及其他配套设施</t>
  </si>
  <si>
    <t>2404-411051-04-01-877949</t>
  </si>
  <si>
    <t>许文物[2024]001号</t>
  </si>
  <si>
    <t>豫政土[2014]1064号</t>
  </si>
  <si>
    <t>许昌天晟科技产业有限公司</t>
  </si>
  <si>
    <t>许州路以西、尚集街以南</t>
  </si>
  <si>
    <t>许昌新区投资有限公司</t>
  </si>
  <si>
    <t>刘国景</t>
  </si>
  <si>
    <t>17803875586</t>
  </si>
  <si>
    <t>东城区泰然电子商务产业园二期项目</t>
  </si>
  <si>
    <t>总建筑面积5万平方米，主要建设标准化厂房、电子商务运营中心、抖音及快手直播基地、新型自用数字化电商仓储物流配送中心等</t>
  </si>
  <si>
    <t>2025.06-2026.09</t>
  </si>
  <si>
    <t>完成工程量的60%</t>
  </si>
  <si>
    <t>2209-411052-04-01-175143</t>
  </si>
  <si>
    <t>4110002024YG0002413</t>
  </si>
  <si>
    <t>许昌泰然有限公司</t>
  </si>
  <si>
    <t>祖师办事处将官池社区梅庄村桃园路与枫林街交叉口南100米</t>
  </si>
  <si>
    <t>东城区祖师办事处</t>
  </si>
  <si>
    <t>已备案，土地审批手续已办理</t>
  </si>
  <si>
    <t>拆迁赔偿资金问题，确定建设内容</t>
  </si>
  <si>
    <t>襄城县河南百思凯资源循环有限公司废旧锂离子电池资源化高效回收利用项目</t>
  </si>
  <si>
    <t>总建筑面积10万平方米，分两期建设，一期工程为4万吨（约4Gwh）梯次利用（含电池修复）及2.5万吨再生利用(破碎拆解)产线；二期工程为2万吨（约2Gwh）梯次利用（含电池修复）及1.5万吨再生利用(破碎拆解)产线</t>
  </si>
  <si>
    <t>主厂房主体施工完成</t>
  </si>
  <si>
    <t>2412-411056-04-01-911832</t>
  </si>
  <si>
    <t>河南百思凯资源循环有限公司</t>
  </si>
  <si>
    <t>开源路与丹霞路交叉口西北角</t>
  </si>
  <si>
    <t>开发区管委会
硅都公司</t>
  </si>
  <si>
    <t>目前项目团队已经组成，正在开展设计规划工作，完成后与硅都公司开展共同预算</t>
  </si>
  <si>
    <t>高新区昊立科技智能工厂项目</t>
  </si>
  <si>
    <t>总建筑面积4万平方米，主要建设厂房、办公楼及智能化多功能烤房生产线</t>
  </si>
  <si>
    <t>河南昊立智能科技有限公司</t>
  </si>
  <si>
    <t>周寨路以西、明礼街以南</t>
  </si>
  <si>
    <t>陈彦峰</t>
  </si>
  <si>
    <t>17737280555</t>
  </si>
  <si>
    <r>
      <rPr>
        <sz val="11"/>
        <rFont val="仿宋_GB2312"/>
        <charset val="134"/>
      </rPr>
      <t>王姝</t>
    </r>
    <r>
      <rPr>
        <sz val="11"/>
        <rFont val="宋体"/>
        <charset val="134"/>
      </rPr>
      <t>喆</t>
    </r>
  </si>
  <si>
    <t>土地已经批复，现在控规已编制完成，正在协调清运地表</t>
  </si>
  <si>
    <t>高新区变压器产业园项目</t>
  </si>
  <si>
    <t>总建筑面积4万平方米，主要建设3栋厂房、2栋办公楼及1栋宿舍楼，生产变压器等电气设备</t>
  </si>
  <si>
    <t>2025.09-2027.06</t>
  </si>
  <si>
    <t>魏武大道以东、明礼街以南</t>
  </si>
  <si>
    <t>郭争朝</t>
  </si>
  <si>
    <t>资金尚未落实到位</t>
  </si>
  <si>
    <t>持续跟踪对接</t>
  </si>
  <si>
    <t>东城区奥特莱斯商业中心项目</t>
  </si>
  <si>
    <t>总建筑面积5.7万平方米，主要建设6栋六层商业综合楼，打造科技创新型酒店、现代商贸港、企业总部基地、下沉式网红特色商业等于一体的综合性商务中心</t>
  </si>
  <si>
    <t>完成总工程量的70%</t>
  </si>
  <si>
    <t>2019-411052-70-03-063465</t>
  </si>
  <si>
    <t>建字第4110002023GG0001377号（建筑）</t>
  </si>
  <si>
    <t>地字第41100120200018号</t>
  </si>
  <si>
    <t>许昌振鸿房地产开发有限公司</t>
  </si>
  <si>
    <t>东城区青梅路南海街交叉口西北角</t>
  </si>
  <si>
    <t>周冰</t>
  </si>
  <si>
    <t>正在平整土地</t>
  </si>
  <si>
    <t>自筹资金问题，续建改新建，</t>
  </si>
  <si>
    <t>长葛市河南众品食品产业发展有限公司冷链仓储与配送中心建设项目</t>
  </si>
  <si>
    <t>总建筑面积3万平方米，主要建设全自动高位立体货架冷库、流通加工配送中心，形成冷链仓储规模2万吨，流通加工配送能力5万吨/年</t>
  </si>
  <si>
    <t>2025.10-2026.12</t>
  </si>
  <si>
    <t>厂房主体完工</t>
  </si>
  <si>
    <t>已备案</t>
  </si>
  <si>
    <t>河南众品食品产业发展有限公司</t>
  </si>
  <si>
    <t>自有土地，正在清表，由众品公司投资建设，资金没问题</t>
  </si>
  <si>
    <t>长葛市许昌产投新质装备制造有限公司年产600台压机设备制造项目</t>
  </si>
  <si>
    <t>总建筑面积1.5万平方米，主要购置立车、电炉、钻床、卧车、行车等623台设备及配套设施，建成年产600台工业金刚石压机设备生产线</t>
  </si>
  <si>
    <t>设备到位</t>
  </si>
  <si>
    <t>不需办理（原有厂房）</t>
  </si>
  <si>
    <t>许昌产投新质装备制造有限公司</t>
  </si>
  <si>
    <t>韩明超</t>
  </si>
  <si>
    <t>入驻类项目，已有部分制造设备进场安装</t>
  </si>
  <si>
    <t>长葛市共同富裕蜂产业振兴项目</t>
  </si>
  <si>
    <t>总建筑面积5万平方米，主要建设集蜂产品仓储、蜂产品加工、蜂产品配套产业、蜂产品电商运营、蜂产品物流集散中心为一体的综合性、功能性园区</t>
  </si>
  <si>
    <t>2025.01-2026.02</t>
  </si>
  <si>
    <t>部分厂房完工</t>
  </si>
  <si>
    <t>2404-411082-04-01-783853</t>
  </si>
  <si>
    <t>长葛市葛天智慧城市运营有限公司</t>
  </si>
  <si>
    <t>城投公司</t>
  </si>
  <si>
    <t>冯浩</t>
  </si>
  <si>
    <t>一栋厂房竖立钢构已经吊装完成，正在进行横梁搭设；另一栋厂房基础已经完成基础施工，即将开始钢构吊装</t>
  </si>
  <si>
    <t>长葛市农机装备制造生产基地项目</t>
  </si>
  <si>
    <t>总建筑面积4.6万平方米，主要建设3栋农机装备制造生产厂房、配套业务用房及园区内管网、绿地、道路等配套基础设施</t>
  </si>
  <si>
    <t>基础施工完成</t>
  </si>
  <si>
    <t>2408-411082-04-01-275211</t>
  </si>
  <si>
    <t>长葛市泽源环保产业园有限公司</t>
  </si>
  <si>
    <t>德星公司</t>
  </si>
  <si>
    <t>吴亚辉</t>
  </si>
  <si>
    <t>位于行云电器东侧，正在办理各项前期手续，涉及部分扶贫车间，该部分内容已经开工建设，主要招引企业入驻</t>
  </si>
  <si>
    <t>经开区许昌航源工艺品有限公司新建发制品生产线项目</t>
  </si>
  <si>
    <t>总建筑面积约5.3万平方米，主要建设综合办公楼、生产车间及配套基础设施，主要生产假发制品</t>
  </si>
  <si>
    <t>厂房及综合楼基础完工</t>
  </si>
  <si>
    <t>许昌航源工艺品有限公司</t>
  </si>
  <si>
    <t>许昌市经开区瑞祥路西段</t>
  </si>
  <si>
    <t>张伟杰</t>
  </si>
  <si>
    <t>厂房已拍下，计划进行拆旧建新</t>
  </si>
  <si>
    <t>尚未确定具体生产内容</t>
  </si>
  <si>
    <t>鄢陵县城乡融合发展产业平台示范园建设项目</t>
  </si>
  <si>
    <t>总建筑面积21万平方米，主要建设8栋标准化厂房，2栋办公楼，1栋职工餐厅，以及地上停车场、道路、给排水、供电等配套设施工程，引进生产家用电器及配件组件企业</t>
  </si>
  <si>
    <t>7#、8#车间主体施工完成，装修完成，龙力家用电气生产项目入驻完成；2#办公楼、餐厅装修完成，投入使用</t>
  </si>
  <si>
    <t>2108-411024-04-01-438652</t>
  </si>
  <si>
    <t>建字第4110242023GG0001354</t>
  </si>
  <si>
    <t>地字第4110242023YG0002329;地字第4110242023YG0001316</t>
  </si>
  <si>
    <t>豫〔2023〕鄢陵县不动产权第0015253
号</t>
  </si>
  <si>
    <t>鄢陵县产投公司</t>
  </si>
  <si>
    <t>工人路南段西侧</t>
  </si>
  <si>
    <t>高山</t>
  </si>
  <si>
    <t>已建设3栋厂房，办公楼正在建设，前期手续已办理。</t>
  </si>
  <si>
    <t>魏都区天玑科技产业园</t>
  </si>
  <si>
    <t>2405-411053-04-01-591868</t>
  </si>
  <si>
    <t>豫政土【2021】1428号</t>
  </si>
  <si>
    <t>许昌三昌实业有限公司</t>
  </si>
  <si>
    <t>魏都区高新产业园区宏腾路与劳动路交叉口西南角</t>
  </si>
  <si>
    <t>张林</t>
  </si>
  <si>
    <t>企业已完成注册并办理土地证，正在进行修规；资金为自筹。</t>
  </si>
  <si>
    <t>企业老板资金主要用于魏都悦龙台保交楼，暂无资金保障项目建设，不建议列入。已列入市重点项目3年，仍未开工建设。</t>
  </si>
  <si>
    <t>魏都区河山碳材料超高强度碳纤维原丝制备项目</t>
  </si>
  <si>
    <t>厂房主体施工完成</t>
  </si>
  <si>
    <t>2312-411053-04-01-564919</t>
  </si>
  <si>
    <t>河南河山碳材料公司</t>
  </si>
  <si>
    <t>魏都区高新产业园区宏腾路与劳动路交叉口西北</t>
  </si>
  <si>
    <t>高宇</t>
  </si>
  <si>
    <t>现场正在施工，2栋厂房正在进行地基施工。</t>
  </si>
  <si>
    <t>续建改新建。建议按照续建项目管理。</t>
  </si>
  <si>
    <t>建议以续建项目管理。</t>
  </si>
  <si>
    <t>巴荔精酿啤酒许昌有限公司</t>
  </si>
  <si>
    <t>腾飞大道与宏腾路交叉口</t>
  </si>
  <si>
    <t>陈晨</t>
  </si>
  <si>
    <t>设备已订购，已签约，正在办理立项手续。拟列入魏都区第十五期“三个一批”项目建设活动集中开工分会场。</t>
  </si>
  <si>
    <t>襄城县高端家纺智能制造产业园</t>
  </si>
  <si>
    <t>总建筑面积6万平方米，主要建设高端纺织生产车间及相关配套设施，形成集纺织原料、纺纱织布、市场营销、电子商务、物流配送为一体的家纺智能化产业链</t>
  </si>
  <si>
    <t>2025.07-2027.06</t>
  </si>
  <si>
    <t>高端纺织车间完成工程量的60%</t>
  </si>
  <si>
    <t>三星纺织有限公司</t>
  </si>
  <si>
    <t>招引的外地企业长兴县三星纺织有限公司投资建设，目前合作方式、项目选址基本确定，正在围绕热能、用电、环评、安全、产能等方面进行洽谈，我县计划近期前往浙江长兴县就签约事宜进行详细对接，后续将同步办理备案、用地等前期手续，预计今年二季度开工建设</t>
  </si>
  <si>
    <t>禹州市钧瓷非遗文化传承中心项目</t>
  </si>
  <si>
    <t>总建筑面积8.6万平方米，主要建设主题文化区、青少年成长实践区、钧瓷遗址展览馆以及室外配套设施</t>
  </si>
  <si>
    <t>三期文物保护工程建成投用</t>
  </si>
  <si>
    <t>2312-411081-04-01-119017</t>
  </si>
  <si>
    <r>
      <rPr>
        <sz val="11"/>
        <rFont val="仿宋_GB2312"/>
        <charset val="134"/>
      </rPr>
      <t>河南神</t>
    </r>
    <r>
      <rPr>
        <sz val="11"/>
        <rFont val="宋体"/>
        <charset val="134"/>
      </rPr>
      <t>垕</t>
    </r>
    <r>
      <rPr>
        <sz val="11"/>
        <rFont val="仿宋_GB2312"/>
        <charset val="134"/>
      </rPr>
      <t>古镇发展有限公司</t>
    </r>
  </si>
  <si>
    <r>
      <rPr>
        <sz val="11"/>
        <rFont val="仿宋_GB2312"/>
        <charset val="134"/>
      </rPr>
      <t>神</t>
    </r>
    <r>
      <rPr>
        <sz val="11"/>
        <rFont val="宋体"/>
        <charset val="134"/>
      </rPr>
      <t>垕</t>
    </r>
    <r>
      <rPr>
        <sz val="11"/>
        <rFont val="仿宋_GB2312"/>
        <charset val="134"/>
      </rPr>
      <t>镇</t>
    </r>
  </si>
  <si>
    <t>艾林波</t>
  </si>
  <si>
    <r>
      <rPr>
        <sz val="11"/>
        <rFont val="仿宋_GB2312"/>
        <charset val="204"/>
      </rPr>
      <t>专项债项目，已批237.亿元，资金已下达3千万（8月），一期90.88亩（已取得土地证），二期143亩（农转用），三期神</t>
    </r>
    <r>
      <rPr>
        <sz val="11"/>
        <rFont val="宋体"/>
        <charset val="204"/>
      </rPr>
      <t>垕</t>
    </r>
    <r>
      <rPr>
        <sz val="11"/>
        <rFont val="仿宋_GB2312"/>
        <charset val="204"/>
      </rPr>
      <t>老街部分。改造先从三期开始建设。</t>
    </r>
  </si>
  <si>
    <t>一期、二期资金来源存在不确定性。</t>
  </si>
  <si>
    <t>襄城县现代农业产业园建设项目</t>
  </si>
  <si>
    <t>总建筑面积6万平方米，主要对6处红薯脱毒高端育苗基地进行完善，新建1处红薯质量检测中心、信息服务中心、交易市场</t>
  </si>
  <si>
    <t>2025.04-2026.12</t>
  </si>
  <si>
    <t>现代农业</t>
  </si>
  <si>
    <t>完善3处红薯脱毒高端育苗基地</t>
  </si>
  <si>
    <t>湛北镇、山头店镇等</t>
  </si>
  <si>
    <t>一期建设红薯产业园，完善6处育苗基地，已完成。二期建设质检检测中心，交易市场，未开工等。申请上级资金已部分到位。正在编制实施方案，明确合作模式，计划申报省级产业园</t>
  </si>
  <si>
    <t>主要建筑物主体施工完成50%</t>
  </si>
  <si>
    <t>2407-411002-04-01-182306</t>
  </si>
  <si>
    <t>豫（2018）许昌市不动产权第0059707号</t>
  </si>
  <si>
    <t>魏都投资有限责任公司</t>
  </si>
  <si>
    <t>灞陵路南段以东、规划群众路以北</t>
  </si>
  <si>
    <t>杨阳</t>
  </si>
  <si>
    <t>占地约26亩，土地证、用地规划许可证已办理；原灞陵路中央厨房项目，现场5号楼正在基础施工，正在等待城市配套费减免政策。</t>
  </si>
  <si>
    <t>原灞陵路中央厨房项目，续建改新建。</t>
  </si>
  <si>
    <t>鄢陵县2025年高标准农田建设项目</t>
  </si>
  <si>
    <t>建设高标准农田20万亩，主要建设灌溉与排水工程、输配电工程、田间道路工程、农田防护与生态保持工程、土壤改良工程、农田信息化工程</t>
  </si>
  <si>
    <t>2025.06-2026.05</t>
  </si>
  <si>
    <t>灌溉与排水工程、输配电工程、田间道路工程</t>
  </si>
  <si>
    <t>鄢发改农经审【2024】15号</t>
  </si>
  <si>
    <t>鄢陵县农业农村局</t>
  </si>
  <si>
    <t>涉及马栏、张桥、彭店、南坞、陶城、望田、只乐、马坊8个镇</t>
  </si>
  <si>
    <t>马彦民</t>
  </si>
  <si>
    <t>项目已备案，实施计划已上报省农业农村厅，待批复。</t>
  </si>
  <si>
    <t>禹州市河南许柴动力有限公司年产30万台多缸柴油发动机整机、年产2万台拖拉机项目</t>
  </si>
  <si>
    <t>总建筑面积12万平方米，主要建设4条多缸柴油发动机生产线及2条拖拉机生产线，年产30万台多缸柴油发动机整机、2万台拖拉机</t>
  </si>
  <si>
    <t>2栋标准化厂房主体建成</t>
  </si>
  <si>
    <t>2310-411081-04-01-651410</t>
  </si>
  <si>
    <t>河南许柴动力有限公司</t>
  </si>
  <si>
    <t>古城镇</t>
  </si>
  <si>
    <t>田朝印</t>
  </si>
  <si>
    <t>刘水章</t>
  </si>
  <si>
    <t>占地面积258亩，土地已出让，计划建2大栋厂房，建筑面积12万平方米现场钢结构厂房正在封顶作业后续还有4期建设内容，客户主要未洛阳一拖、山东潍柴、广西玉柴等企业自2011年开始在老厂生产。</t>
  </si>
  <si>
    <t>禹州市霈源农牧有限公司智慧养殖生态农场项目</t>
  </si>
  <si>
    <t>总建筑面积4.8万平方米，主要建设9栋法国NTD新型蛋鸡舍、6栋蛋鸡育雏鸡舍、现代化蛋鸡生产车间、1栋蛋库、6组荷兰多赛鸡粪处理系统及配套建设沉淀池等附属设施，养殖规模120万羽蛋鸡、存栏60万只育雏蛋鸡</t>
  </si>
  <si>
    <t>2312-411081-04-05-281393</t>
  </si>
  <si>
    <t>禹州霈源农牧有限公司</t>
  </si>
  <si>
    <r>
      <rPr>
        <sz val="11"/>
        <rFont val="仿宋_GB2312"/>
        <charset val="134"/>
      </rPr>
      <t>神</t>
    </r>
    <r>
      <rPr>
        <sz val="11"/>
        <rFont val="宋体"/>
        <charset val="134"/>
      </rPr>
      <t>垕</t>
    </r>
    <r>
      <rPr>
        <sz val="11"/>
        <rFont val="仿宋_GB2312"/>
        <charset val="134"/>
      </rPr>
      <t>镇边沟村</t>
    </r>
  </si>
  <si>
    <t>刘凯</t>
  </si>
  <si>
    <t>总投资5亿元，占地210亩，总建筑面积4.8万平方米，主要建设9栋法国NTD新型蛋鸡舍、6栋蛋鸡育雏鸡舍、现代化蛋鸡生产车间、1栋蛋库、6组荷兰多赛鸡粪处理系统及配套沉淀池等附属设施，设计养殖规模120万羽蛋鸡、存栏60万只育雏蛋鸡。目前3栋厂房主体已建成，正在配套建设道路、绿化等。</t>
  </si>
  <si>
    <t>长葛市风英钢材有限公司钢材智能化加工分拣调配项目</t>
  </si>
  <si>
    <t>总建筑面积2.5万平方米，主要建设厂房，办公楼及其他附属设施，购置桥式电动起重设备，定制拆包剪、智能化打包等设备，年智能化加工分拣调配8万吨钢材</t>
  </si>
  <si>
    <t>2025.01-2026.05</t>
  </si>
  <si>
    <t>厂房完工</t>
  </si>
  <si>
    <t>厂房基础施工</t>
  </si>
  <si>
    <t xml:space="preserve">2307-411082-04-01-220704
</t>
  </si>
  <si>
    <t xml:space="preserve">地字第411082202200021
</t>
  </si>
  <si>
    <t>长环建审[2024]52号</t>
  </si>
  <si>
    <t>豫（2022）长葛市不动产权第0007519号</t>
  </si>
  <si>
    <t>长葛市风英钢材有限公司</t>
  </si>
  <si>
    <t>闫磊</t>
  </si>
  <si>
    <t xml:space="preserve">17339034222
</t>
  </si>
  <si>
    <t>基坑施工完成，正在进行基础垫层施工</t>
  </si>
  <si>
    <t>长葛市河南富春动物营养科技有限公司思我特动物奶粉项目</t>
  </si>
  <si>
    <t>总建筑面积4.3万平方米,主要建设厂房及其他附属设施，建设2条动物奶粉生产线,年产2万吨动物奶粉</t>
  </si>
  <si>
    <t xml:space="preserve">2403-411082-04-01-781305
</t>
  </si>
  <si>
    <t xml:space="preserve">地字第4110822024YG0003437
</t>
  </si>
  <si>
    <t xml:space="preserve">长环建审[2024]42号
</t>
  </si>
  <si>
    <t xml:space="preserve">豫2024长葛市不动产权第0005597号
</t>
  </si>
  <si>
    <t>河南富春动物营养科技有限公司</t>
  </si>
  <si>
    <t>长葛市大周镇</t>
  </si>
  <si>
    <t>大周镇</t>
  </si>
  <si>
    <t>陈鹏飞</t>
  </si>
  <si>
    <t xml:space="preserve">13271200722
</t>
  </si>
  <si>
    <t>目前备案、土地、规划手续已完成，正在办理施工许可证。12月5日施工单位已进场清表完成，6号开始放线，12月18日实现开工建设</t>
  </si>
  <si>
    <t>襄城县新兴产业孵化基地项目</t>
  </si>
  <si>
    <t>总建筑面积9.8万平方米，主要建设标准化厂房、综合楼、宿舍楼，打造集企业孵化、研发、生产为一体的科技企业孵化基地</t>
  </si>
  <si>
    <t>正在进行厂房基础建设</t>
  </si>
  <si>
    <t>2306-411025-04-01-777032</t>
  </si>
  <si>
    <t>4110252023YG0004339</t>
  </si>
  <si>
    <t>豫2023襄城县不动产第0039284号</t>
  </si>
  <si>
    <t>方亚飞</t>
  </si>
  <si>
    <t>鄢陵县豫资杜仲产业生产基地建设项目</t>
  </si>
  <si>
    <t>总建筑面积4万平方米，主要建设标准化生产车间、宿舍楼、办公楼及相关配套设施。种植杜仲林2.5万亩，引进杜仲纯粉（绿原酸）多功能提取生产线设备2套，杜仲纯粉（绿原酸）连续逆流超声提取生产线设备1套，15×4 亚临界萃取装置1套、亚临界原料预处理设备1套，超临界二氧化碳提取装置（杜仲籽油）1套，杜仲胶纯化设备1套</t>
  </si>
  <si>
    <t>1#生产车间设备进场安装；2#生产车间装修完成；3#、4#生产车间外立面施工完成，开始装修；办公楼、宿舍楼主体施工完成50%；厂区绿化硬化完成40%</t>
  </si>
  <si>
    <t>2404-411055-04-02-413541</t>
  </si>
  <si>
    <t>5栋厂房正在建设，办公楼地基已开挖。前期手续已办理。</t>
  </si>
  <si>
    <t>鄢陵县天津友发涂塑承插钢管及PE管生产项目</t>
  </si>
  <si>
    <t>总建筑面积2.8万平方米，主要改造生产车间3栋，建设涂塑钢管、PE管、钢丝网骨架管等生产线</t>
  </si>
  <si>
    <t>2025.02-2026.10</t>
  </si>
  <si>
    <t>2栋生产车间改造完成，涂塑钢管、PE管设备安装完成</t>
  </si>
  <si>
    <t>天津友发管道科技有限公司</t>
  </si>
  <si>
    <t>国统国统集团高性能混凝土制品生产项目厂院内</t>
  </si>
  <si>
    <t>2024年11月27日上午，鄢陵县政府、河南水投集团、友发集团三方签订《河南友发绿色水利管道生产基地项目投资合作协议》，成立合资公司，已经通过河南水投集团会议评审，友发集团正在上会，预计2025年2月份开工建设。</t>
  </si>
  <si>
    <t>2410-411053-04-01-773335</t>
  </si>
  <si>
    <t>开元路与顺祥路交叉口699号</t>
  </si>
  <si>
    <t>杨小飞</t>
  </si>
  <si>
    <t>办公楼、厂房已基本建成。购置设备费用预计800万元以上。</t>
  </si>
  <si>
    <t>魏都区超精密喷涂钙钛矿太阳能电池制备项目</t>
  </si>
  <si>
    <t xml:space="preserve">2312-411053-04-01-735673 </t>
  </si>
  <si>
    <t>魏都区高新产业园区宏腾路与滨河路交叉口东北</t>
  </si>
  <si>
    <t>目前，实验室装修已基本完成，部分实验室设备已购入，部分正在安装调试。已立项。</t>
  </si>
  <si>
    <t>续建变新建。建议还按照续建市重点项目进行管理。</t>
  </si>
  <si>
    <t>主要建筑物基础施工完成</t>
  </si>
  <si>
    <t>新型建材产业链</t>
  </si>
  <si>
    <t>德天装备集团</t>
  </si>
  <si>
    <t>宏腾路与腾飞大道交汇处</t>
  </si>
  <si>
    <t>土地为国有，“腾笼换鸟”，正在进行清表；业主正在进行修规。</t>
  </si>
  <si>
    <t>2408-411002-04-01-707133</t>
  </si>
  <si>
    <t>河南新支点文化传播公司</t>
  </si>
  <si>
    <t>魏都区灞陵办事处新兴路与灞陵路交叉口西南角</t>
  </si>
  <si>
    <t>魏都区
市文广旅局</t>
  </si>
  <si>
    <t>戴红欣</t>
  </si>
  <si>
    <t>占地约70亩，施工图、修规编制已完成，待上规委会，8月底已报市自然资源局。</t>
  </si>
  <si>
    <t>许昌曹魏古城北城门许都196项目</t>
  </si>
  <si>
    <t>主要建筑物改造施工完成50%</t>
  </si>
  <si>
    <t>安徽五道口文化产业集团</t>
  </si>
  <si>
    <t>曹魏古城北城门周边</t>
  </si>
  <si>
    <t>已与安徽五道口集团公司签订合作协议，拟于年前对北城门改造施工；自筹一期改造资金（企业自有资金），签订租赁合同，对北城门及周边进行改造施工，自主运营。</t>
  </si>
  <si>
    <t>建安区湖北卓特年产15万平方米高多层PCB/FPC智能制造项目</t>
  </si>
  <si>
    <t>总建筑面积3万平方米，一期购置高精数控钻孔机、高精数控钻铣机、数控V-CAT机等设备20余台，建设高多层PCB/FPC智能制造生产线2条，年产各型号PCB15万平方米，同步建设污水处理站1座；二期建设电脑主机生产专线、电力设备生产专线、电子通信生产专线、新能源汽车生产专线</t>
  </si>
  <si>
    <t>一期厂房装修完成，订购设备到位，污水处理站开始施工</t>
  </si>
  <si>
    <t>建安发改审批〔2023〕94号</t>
  </si>
  <si>
    <t>湖北卓特新材料科技有限公司</t>
  </si>
  <si>
    <t>电子信息产业园三期2号厂房</t>
  </si>
  <si>
    <t>闫伟廷
15002793637</t>
  </si>
  <si>
    <t>入驻电子信息产业园内，厂房已基本建成，双方正在讨论合作细节</t>
  </si>
  <si>
    <t>落实合作细节和进展</t>
  </si>
  <si>
    <t>建安区河南红东方公司年产10万吨绿色环保型制剂项目</t>
  </si>
  <si>
    <t>总建筑面积1.8万平方米，主要建设草甘膦水剂配制、造粒、烘干、包装等车间，配套建设循环水、污水处理、制冷、供热、供电等辅助系统；购置配制釜、灌装机、造粒机、烘干机、冷凝器、储罐等设备，年产草甘膦水剂6万吨、草甘膦颗粒剂4万吨</t>
  </si>
  <si>
    <t>车间、配套设施用房主体施工完成50%</t>
  </si>
  <si>
    <t>河南红东方化工股份有限公司</t>
  </si>
  <si>
    <t>精细化工园区珠峰电工南侧</t>
  </si>
  <si>
    <t>徐建生18637412898</t>
  </si>
  <si>
    <t>红东方与安徽芜湖同创公司合作，计划投资3亿元，建设6万吨草甘膦水剂、4万吨草甘膦颗粒剂项目。目前，合作协议已签订，项目已立项，40亩土地已清表</t>
  </si>
  <si>
    <t>落实合作模式，资金构成</t>
  </si>
  <si>
    <t>高新区苏州智慧倍增数字科技有限公司精密结构件生产项目</t>
  </si>
  <si>
    <t>总建筑面积1万平方米，主要购置CNC设备500台及其他辅助生产设备，生产汽车零部件等精密结构件</t>
  </si>
  <si>
    <t>苏州智慧倍增数字科技有限公司</t>
  </si>
  <si>
    <t>高新技术产业园</t>
  </si>
  <si>
    <t>租赁厂房，购置设备，正在准备备案手续</t>
  </si>
  <si>
    <t>高新区联桥科技智能电表及电力通讯模块生产线技术改造项目</t>
  </si>
  <si>
    <t>总建筑面积0.5万平方米，主要建设2条单相智能电能表生产线、1条三相智能电能表生产线，年产300万台单相智能电能表、20万台三相智能电能表</t>
  </si>
  <si>
    <t>2409-411057-04-02-888865</t>
  </si>
  <si>
    <t>联桥科技有限公司</t>
  </si>
  <si>
    <t>魏武大道以东、隆昌路以南5G创新应用产业园</t>
  </si>
  <si>
    <t>陈志广</t>
  </si>
  <si>
    <t>18910301197</t>
  </si>
  <si>
    <t>曹玉威</t>
  </si>
  <si>
    <t>部分设备已到场</t>
  </si>
  <si>
    <t>高新区滤棒成型机组生产线智能化升级项目</t>
  </si>
  <si>
    <t>总建筑面积0.8万平方米，对现有滤棒成型机组生产线进行智能化升级改造，年产235台（套）滤棒成型机组</t>
  </si>
  <si>
    <t>2408-411051-04-02-421547</t>
  </si>
  <si>
    <t>许昌烟草机械有限责任公司</t>
  </si>
  <si>
    <t>永昌大道以北、学院路以东</t>
  </si>
  <si>
    <t>张喜乐</t>
  </si>
  <si>
    <t>16638552770</t>
  </si>
  <si>
    <t>烟机技改项目，正在做前期准备</t>
  </si>
  <si>
    <t>高新区鑫蓝科技智能制造项目</t>
  </si>
  <si>
    <t>总建筑面积1万平方米，主要建设1栋厂房、1栋办公楼及其他配套设施，生产智能穿戴设备相关产品</t>
  </si>
  <si>
    <t>主体施工完成</t>
  </si>
  <si>
    <t>2411-411057-04-01-314559</t>
  </si>
  <si>
    <t>许文物[2021]004号</t>
  </si>
  <si>
    <t>许昌鑫蓝科技有限公司</t>
  </si>
  <si>
    <t>周寨路以东、隆昌路以南</t>
  </si>
  <si>
    <t>彭少飞</t>
  </si>
  <si>
    <t>项目立项和用地手续已办理完成，企业正在进行修规设计工作</t>
  </si>
  <si>
    <t>东城区跨境电子商务综合试验区发博城园区项目</t>
  </si>
  <si>
    <t>总建筑面积30万平方米，主要建设发制品研发区、小型试验生产线、发制品新品发布区等</t>
  </si>
  <si>
    <t>完成总工程量的40%</t>
  </si>
  <si>
    <t>无需
办理</t>
  </si>
  <si>
    <t>东城区招商局</t>
  </si>
  <si>
    <t>许昌高铁东站商圈区</t>
  </si>
  <si>
    <t>陈豪</t>
  </si>
  <si>
    <t>经开区许昌凯丰电气有限公司电气柜及零部件生产项目</t>
  </si>
  <si>
    <t>总建筑面积约2.5万平方米，主要建设标准化厂房，综合楼及基础配套设施，生产电器柜及配套零部件</t>
  </si>
  <si>
    <t>2025.09-2027.07</t>
  </si>
  <si>
    <t>厂房基础完成50%</t>
  </si>
  <si>
    <t>等待土地过户</t>
  </si>
  <si>
    <t>许昌凯丰电气有限公司</t>
  </si>
  <si>
    <t>许昌市经开区金龙街与开元路交叉口</t>
  </si>
  <si>
    <t>梁根全</t>
  </si>
  <si>
    <t>土地正在走解压手续，约100亩土地</t>
  </si>
  <si>
    <t>长葛市春瑞实业有限公司年产8万吨柔性建材智能化生产项目</t>
  </si>
  <si>
    <t>总建筑面积3.8万平方米，主要建设厂房、办公楼、研发中心及其他配套设施，购置全自动智能激光、机器人手臂焊接、智能相贯线等设备，年产8万吨柔性建材</t>
  </si>
  <si>
    <t>2025.01-2026.04</t>
  </si>
  <si>
    <t xml:space="preserve">2304-411082-04-01-219524
</t>
  </si>
  <si>
    <t>地字第411082202200022</t>
  </si>
  <si>
    <t>豫（2022）长葛市不动产权第0007388号</t>
  </si>
  <si>
    <t>长葛市春瑞实业有限公司</t>
  </si>
  <si>
    <t>谢天天</t>
  </si>
  <si>
    <t xml:space="preserve">13839002921
</t>
  </si>
  <si>
    <t>土地平整，正在进行基础施工</t>
  </si>
  <si>
    <t>高新区河南紫云电气年产2万台智能高压断路器生产项目</t>
  </si>
  <si>
    <t>总建筑面积0.5万平方米，主要购置智能真空浇注罐、自动压力凝胶成型机、电热烘箱、数控绕线机等自动化智能化制造设备，建设年产2万台智能高压断路器生产线</t>
  </si>
  <si>
    <t>2409-411057-04-02-505305</t>
  </si>
  <si>
    <t>河南紫云电气有限公司</t>
  </si>
  <si>
    <t>许州路以西、明礼街以南昌顺达标准化厂房</t>
  </si>
  <si>
    <t>赵诗言</t>
  </si>
  <si>
    <t>15308028894</t>
  </si>
  <si>
    <t>闫武几</t>
  </si>
  <si>
    <t>租用昌顺达厂房，正在进行前期设计布局，已开始装修改造</t>
  </si>
  <si>
    <t>主要建筑物基础施工完成50%</t>
  </si>
  <si>
    <t>2303-411002-04-01-130157</t>
  </si>
  <si>
    <t>41100220210020号</t>
  </si>
  <si>
    <t>豫（2018）许昌市不动产权第0059706号</t>
  </si>
  <si>
    <t>许昌润泽园区运营管理有限公司</t>
  </si>
  <si>
    <t>魏都区灞陵办事处全民健身公园东侧</t>
  </si>
  <si>
    <t>张涛伟</t>
  </si>
  <si>
    <t>长葛市河南东方伊厨食品有限公司年产3.6万吨速冻预制菜高端化智能化技改项目</t>
  </si>
  <si>
    <t>总建筑面积2万平方米，主要购置搅拌机、灌肠机、速冻机、油炸线及成型机等智能化设备，年产3.6万吨速冻预制菜</t>
  </si>
  <si>
    <t xml:space="preserve">2309-411082-04-01-687146
</t>
  </si>
  <si>
    <t>预制菜产业链</t>
  </si>
  <si>
    <t>河南东方伊厨食品有限公司</t>
  </si>
  <si>
    <t>长葛市长兴办</t>
  </si>
  <si>
    <t>长兴办</t>
  </si>
  <si>
    <t>张攀峰</t>
  </si>
  <si>
    <t>技改项目，已有部分设备进场生产；同时又有一部分内容申请国债</t>
  </si>
  <si>
    <t>经开区许昌方福食品科技有限公司甜蜜素生产线项目</t>
  </si>
  <si>
    <t>总建筑面积2.8万平方米，主要建设反应车间、中和调整车间、结晶车间、干燥包装智能全自动车间等设施，新增1台30吨/小时的气化炉以及配套1台30吨/小时的燃气锅炉</t>
  </si>
  <si>
    <t>完成总工程量50%</t>
  </si>
  <si>
    <t>2309-411071-04-01-222454</t>
  </si>
  <si>
    <t>许环建审（2024）10号</t>
  </si>
  <si>
    <t>许昌方福食品科技有限公司</t>
  </si>
  <si>
    <t>许昌市经开区阳光大道西段</t>
  </si>
  <si>
    <t>马经理</t>
  </si>
  <si>
    <t>建安区许昌众合食品年产20万吨农产品馅料深加工生产项目</t>
  </si>
  <si>
    <t>总建筑面积1.8万平方米，主要建设办公楼1栋、厂房2栋，年产农产品馅料20万吨</t>
  </si>
  <si>
    <t>许昌众合食品科技有限公司</t>
  </si>
  <si>
    <t>榆林乡柏庄村</t>
  </si>
  <si>
    <t>刘伯涛13598952555</t>
  </si>
  <si>
    <t>位于建安区榆林乡工业园区内，土地性质没有问题</t>
  </si>
  <si>
    <t>项目规模问题</t>
  </si>
  <si>
    <t>经开区许昌铼孚特门控机电设备有限公司新建快速门生产线项目</t>
  </si>
  <si>
    <t>总建筑面积1.3万平方米，新增开卷机、成型机等智能设备30余台（套），年产2000套快速门、3万套单板门及10万套扭簧</t>
  </si>
  <si>
    <t>2501-411071-04-01-449754</t>
  </si>
  <si>
    <t>正在编制环评报告</t>
  </si>
  <si>
    <t>许昌铼孚特门控机电设备有限公司</t>
  </si>
  <si>
    <t>许昌市经开区科技创业园区内</t>
  </si>
  <si>
    <t>朱立业</t>
  </si>
  <si>
    <t>东城区永昌街道集体经济产业园</t>
  </si>
  <si>
    <t>总建筑面积5万平方米，主要建设标准化厂房10栋、办公楼8栋、研发中心、仓库配套设施等</t>
  </si>
  <si>
    <t>东城区永昌街道办事处鲁庄村</t>
  </si>
  <si>
    <t>永昌街道办事处鲁庄村</t>
  </si>
  <si>
    <t>永昌街道办事处</t>
  </si>
  <si>
    <t>正在办理立项手续</t>
  </si>
  <si>
    <t>建议拆分</t>
  </si>
  <si>
    <t>长葛市隽福钢结构工程有限公司年产3万吨装配式钢结构环保新型材料构件项目</t>
  </si>
  <si>
    <t>总建筑面积2万平方米，主要建设标准化厂房，购置火焰切割等离子数控切割机、激光切割机、焊接机器人等设备，年产30000t装配式钢结构环保新型材料构件</t>
  </si>
  <si>
    <t>2025.05-2026.05</t>
  </si>
  <si>
    <t>生产车间基本建成</t>
  </si>
  <si>
    <t xml:space="preserve">2405-411082-04-01-898537
</t>
  </si>
  <si>
    <t>许昌市隽福钢结构工程有限公司</t>
  </si>
  <si>
    <t>长葛市增福镇</t>
  </si>
  <si>
    <t>增福镇</t>
  </si>
  <si>
    <t>王栓营</t>
  </si>
  <si>
    <t>位于行云电器南侧，已立项，其他手续正在办理</t>
  </si>
  <si>
    <t>襄城县首化新材料科技股份有限公司年产1万吨超净高纯化学试剂、新能源辅助试剂及药用辅料项目</t>
  </si>
  <si>
    <t>总建筑面积3.5万平方米，一期主要建设综合办公楼、研发质检楼等，二期建设新能源辅助高纯试剂及药用辅料生产车间、原料、成品仓库等，三期建设新能源动力电池回收拆解再利用车间、生产车间、原料及成品仓库等</t>
  </si>
  <si>
    <t>项目已备案，正在办理安评手续。</t>
  </si>
  <si>
    <t>2307-411025-04-01-393125</t>
  </si>
  <si>
    <t>首化新材料科技股份有限公司</t>
  </si>
  <si>
    <t>紫云镇坡刘村</t>
  </si>
  <si>
    <t>土地平整完成，围墙已建设完成，正在进行主体建设地基施工</t>
  </si>
  <si>
    <t>襄城县彩达油墨有限公司环保型油墨研发与产业化生产建设项目</t>
  </si>
  <si>
    <t>总建筑面积1.7万平方米，主要建设甲类车间、甲类仓库、丙类仓库、辅助用房及其他配套设施，年产2万吨水性油墨和2万吨聚氨酯树脂</t>
  </si>
  <si>
    <t>车间、仓库主体完成60%</t>
  </si>
  <si>
    <t>2305-411025-04-01-611083</t>
  </si>
  <si>
    <t>豫（2004）襄城县0001542号</t>
  </si>
  <si>
    <t>彩达油墨有限公司</t>
  </si>
  <si>
    <t>精细化工产业园</t>
  </si>
  <si>
    <t>已备案，其他手续正在办理</t>
  </si>
  <si>
    <t>选址上方有高压线杆，待襄西220kv完工后进行迁移</t>
  </si>
  <si>
    <t>襄城县展宝实业有限公司年产25000吨环保涂料项目</t>
  </si>
  <si>
    <t>总建筑面积0.9万平方米，主要建设甲类车间、甲类仓库、丙类仓库、辅助用房及配套设施，年产丙烯酸树脂、醇酸树脂、水性环氧乳液等环保涂料2.5万吨</t>
  </si>
  <si>
    <t>2311-411025-04-01-821567</t>
  </si>
  <si>
    <t>豫（2004）襄城县0001821号</t>
  </si>
  <si>
    <t>河南省展宝实业有限公司</t>
  </si>
  <si>
    <t>禹州市河南皓之瑞有限公司高档幕墙铝单板项目</t>
  </si>
  <si>
    <t>总建筑面积2.5万平方米，主要建设年产180万平方米高级幕墙铝单板、30万平方米铝蜂窝板、5万平方米仿古建筑造型板生产线</t>
  </si>
  <si>
    <t>铝单板生产车间投入运行</t>
  </si>
  <si>
    <t>河南皓之瑞环保通风设备有限公司</t>
  </si>
  <si>
    <t>绿色铸造产业园</t>
  </si>
  <si>
    <t>田二杰</t>
  </si>
  <si>
    <t>位于陶瓷专业园，总投资3亿元，占地50亩，总建筑面积2.5万平方米，主要建设年产180万平方米高级幕墙铝单板、30万平方米铝蜂窝板、5万平方米仿古建筑造型板生产线原普莱斯德项目厂区，目前正在寻找第三方对普莱斯德资产进行评估，现场钢结构框架已立好。</t>
  </si>
  <si>
    <t>双方协议尚未签订，能否实施存在不确定性。</t>
  </si>
  <si>
    <t>禹州市农产品综合物流园</t>
  </si>
  <si>
    <t>总建筑面积3万平方米，主要建设农产品冷库、快递分拣中心、保鲜库、仓储中心以及相关配套工程</t>
  </si>
  <si>
    <t>完成主体及附属建筑物</t>
  </si>
  <si>
    <t>梁北镇</t>
  </si>
  <si>
    <t>主要建设冷库、快递分拣中心、保鲜库、零担分拣中心、仓储中心以及相关配套工程。目前，一期69.4亩土地已批复，附属物已清点，已与中原银行对接融资2亿元，待群众补偿完成后进行土地招拍挂，随后开工建设。</t>
  </si>
  <si>
    <t>长葛市许昌小松树年产100万套高档浴室柜生产线项目</t>
  </si>
  <si>
    <t>总建筑面积10万平方米，主要建设办公楼、标准化厂房8栋，购置数控电子锯8台、数控封边机24台、数控排钻12台、多轴型自动螺丝机10台、流水线50条，年产100万套浴室柜</t>
  </si>
  <si>
    <t>许昌小松树卫浴有限公司</t>
  </si>
  <si>
    <t>后河镇</t>
  </si>
  <si>
    <t>高琳超</t>
  </si>
  <si>
    <t>已开工建设，1栋厂房正在进行主体施工</t>
  </si>
  <si>
    <t>长葛市尚典卫浴智能卫浴生产项目</t>
  </si>
  <si>
    <t>总建筑面积3.3万平方米，主要建设生产车间及附属设施，年产120万件卫生陶瓷</t>
  </si>
  <si>
    <t>部分厂房主体完工</t>
  </si>
  <si>
    <t>2307-411082-04-01-973256</t>
  </si>
  <si>
    <t>豫（2022）长葛市不动产权第0003394号</t>
  </si>
  <si>
    <t>长葛市尚典卫浴有限公司</t>
  </si>
  <si>
    <t>罗朝蕾</t>
  </si>
  <si>
    <t>13803745799</t>
  </si>
  <si>
    <t>已开工，正在进行钢筋绑扎</t>
  </si>
  <si>
    <t>襄城县河南襄镁科技有限公司年产100万件高端铝合金商用车轮专利生产线项目</t>
  </si>
  <si>
    <t>总建筑面积3万平方米，主要建设办公楼、生产车间及4条铝合金商用车轮生产线，年产汽车商用铝镁合金轮毂100万件</t>
  </si>
  <si>
    <t>2025.07-2025.12</t>
  </si>
  <si>
    <t>河南襄镁科技有限公司</t>
  </si>
  <si>
    <t>博一化纤院内</t>
  </si>
  <si>
    <t>腾笼换鸟项目，计划入驻老场院进行改造升级</t>
  </si>
  <si>
    <t>鄢陵县华润三九中草药种植基地项目</t>
  </si>
  <si>
    <t>占地6万亩，主要种植丹参、知母、射干、白芍、牡丹、防风、丹参、野菊花等草药；主要建设药田水利、道路、电力等基础设施和中草药分拣车间、烘干车间，药材加工车间以及成品恒温库房等相关配套服务设施</t>
  </si>
  <si>
    <t>2025.03-2027.12</t>
  </si>
  <si>
    <t>种植中草药2.5万亩，中草药分拣车间、烘干车间设备安装完成，投入使用</t>
  </si>
  <si>
    <t>2409-411024-04-01-872136</t>
  </si>
  <si>
    <t>华润三九医药股份有限公司</t>
  </si>
  <si>
    <t>彭店镇</t>
  </si>
  <si>
    <t>王昊琛</t>
  </si>
  <si>
    <t>项目立项已完成，前期手续已办理，中草药种植所需土地正在进行土地流转。</t>
  </si>
  <si>
    <t>建议本着支持大企业来许投资的出发点，建议列入。</t>
  </si>
  <si>
    <t>魏都区开发区</t>
  </si>
  <si>
    <t>魏都高新区</t>
  </si>
  <si>
    <t>高新区许继电气制造中心电子业务智能化升级改造项目</t>
  </si>
  <si>
    <t>总建筑面积0.8万平方米，主要建设仓储物流智能配送系统，购置智能锡膏储存柜、AOI设备、在线式选择波峰焊、异型插件机等智能化生产设备</t>
  </si>
  <si>
    <t>高新区克莱梦超硬材料加工项目</t>
  </si>
  <si>
    <t>总建筑面积0.5万平方米，主要购置20台激光成型设备、4台视觉分选设备、2台钻石设计设备，月产克拉钻4000粒</t>
  </si>
  <si>
    <t>2025.01-2025.06</t>
  </si>
  <si>
    <t>克莱梦（河南）科技有限公司</t>
  </si>
  <si>
    <t>魏武大道以东、明礼街以北智慧信息产业园</t>
  </si>
  <si>
    <t>市投招引的项目，需要示范区基金投2000万（已到账），对钻石进行深加工，同时建设有直播基地，已进了一点设备（较破）。正在办理备案手续</t>
  </si>
  <si>
    <t>高新区许继电气计量互感器生产能力提升项目</t>
  </si>
  <si>
    <t>总建筑面积0.8万平方米，主要建设2条互感器全流程生产线</t>
  </si>
  <si>
    <t>技改项目，3000万左右，建设两条互感器全流程生产线，正在办理备案手续</t>
  </si>
  <si>
    <t>东城区魏文商务综合体项目</t>
  </si>
  <si>
    <t>总建筑面积2万平方米，主要建设集办公、住宿为一体的商务智能化酒店</t>
  </si>
  <si>
    <t>完成总工程量的65%</t>
  </si>
  <si>
    <t>许昌瑞贝卡东城置业有限公司</t>
  </si>
  <si>
    <t>许昌市东城区龙兴路与德兴路交叉口西北角</t>
  </si>
  <si>
    <t>长葛市荣瑞金属有限公司年产150万箱高端铝箔容器项目</t>
  </si>
  <si>
    <t>总建筑面积1万平方米，主要建设标准化厂房，购置送料机、点数机、模具、复卷机等设备，年产150万箱高端铝箔容器</t>
  </si>
  <si>
    <t>长葛市荣瑞金属有限公司</t>
  </si>
  <si>
    <t>长葛市大周镇老梅庄村</t>
  </si>
  <si>
    <t>经开区北广科技有限公司高低压开关柜生产线项目</t>
  </si>
  <si>
    <t>总建筑面积约1.1万平方米，主要建设智能电气柜、储能柜等成套电气设备等生产线</t>
  </si>
  <si>
    <t>2410-411071-04-01-198451</t>
  </si>
  <si>
    <t>北广科技有限公司河南分公司</t>
  </si>
  <si>
    <t>许昌市经开区五里岗路2660号</t>
  </si>
  <si>
    <t>王高良</t>
  </si>
  <si>
    <t>入驻原惠捷电气厂房，设备正在陆续进场</t>
  </si>
  <si>
    <t>设备发票在浙江开具，为了享受设备更新补贴，无法在许昌入库</t>
  </si>
  <si>
    <t>禹州市高分子聚合物塑化产业园项目</t>
  </si>
  <si>
    <t>总建筑面积3万平方米，主要建设标准化厂房、办公用房，以及加筋聚乙烯生产线10条、PE112生产线5条、塑化粉煤灰生产线2条</t>
  </si>
  <si>
    <t>河南金橡塑业有限公司</t>
  </si>
  <si>
    <t>火龙镇老官陈村</t>
  </si>
  <si>
    <t>凡青成</t>
  </si>
  <si>
    <t>占地95亩，总投资2.6亿元，总建筑面积3万平方米，主要建设标准化厂房、办公用房及加筋聚乙烯生产线10条、PE112生产线5条、塑化粉煤灰生产线2条项目业主金橡塑业，主要利用粉煤灰生产高硬度PC管材，具有一定科技含量目前正在谈的厂院是原腾飞准备建设商混站，业主意向较强。</t>
  </si>
  <si>
    <t>长葛市河南宇润环保设备有限公司年产1000套水净化环保设备项目</t>
  </si>
  <si>
    <t>总建筑面积1.6万平方米，购置等离子切割机、鳍片自动焊机、弯管机、抛光机、空压机等智能化设备，年产1000套水净化环保设备</t>
  </si>
  <si>
    <t>节能环保装备及服务产业链</t>
  </si>
  <si>
    <t>河南宇润环保设备有限公司</t>
  </si>
  <si>
    <t>魏武大道和祥和路交叉口西南角</t>
  </si>
  <si>
    <t>建安区河南精康制药年产450吨碳酸氢钠、硫代硫酸钠原料药项目</t>
  </si>
  <si>
    <t>总建筑面积1.7万平方米，主要建设三层车间1栋，仓库2栋及其他生产配套设施，建设碳酸氢钠、曲克芦丁、硫代硫酸钠等生产线1条、铝碳酸镁生产线1条，年产碳酸氢钠、硫代硫酸钠原料药450吨</t>
  </si>
  <si>
    <t>2025.09-2027.02</t>
  </si>
  <si>
    <t>车间、仓库及其他配套设施主体施工</t>
  </si>
  <si>
    <t>2404-411003-04-02-354886</t>
  </si>
  <si>
    <t>河南精康制药有限公司</t>
  </si>
  <si>
    <t>冯  涛15393790366</t>
  </si>
  <si>
    <t>位于企业自己厂院内，土地没有问题</t>
  </si>
  <si>
    <t>需要办理环评、能评，办理时间较长</t>
  </si>
  <si>
    <t>经开区许昌永新有限公司年产1万公里特种电缆项目</t>
  </si>
  <si>
    <t>总建筑面积约1万平方米，主要建设高效智能挤塑生产线、成缆高效智能生产线、编织高效智能生产线及其他配套设施</t>
  </si>
  <si>
    <t>2406-411071-04-05-527491</t>
  </si>
  <si>
    <t>许环建审（2024）26号</t>
  </si>
  <si>
    <t>许昌永新包装有限公司</t>
  </si>
  <si>
    <t>许昌市经开区阳光大道财源孵化基地</t>
  </si>
  <si>
    <t>白浩男</t>
  </si>
  <si>
    <t>入驻市投厂房，机器正在陆续进场安装</t>
  </si>
  <si>
    <t>企业注册在魏都区，不确定是否能在开发区入库</t>
  </si>
  <si>
    <t>可入库</t>
  </si>
  <si>
    <t>鄢陵县花木园区精品民宿建设项目</t>
  </si>
  <si>
    <t>总建筑面积5万平方米，主要建设中原传统民居民俗区、康健养生区、归园田居传统生活体验区、传统养生休闲度假区、游客服务中心、生态停车场及景观绿化提升等相关附属设施</t>
  </si>
  <si>
    <t>2025.03-2027.10</t>
  </si>
  <si>
    <t>金地园林、鑫之煜园林、姚家花园等园林民宿主体施工完成8栋，景观水系打造完成</t>
  </si>
  <si>
    <t>鄢陵县金地园艺场</t>
  </si>
  <si>
    <t>韩四伟</t>
  </si>
  <si>
    <t>未开工，正在办理规划手续。</t>
  </si>
  <si>
    <t>经开区许继变压器有限公司铁芯智能制造及产能提升项目</t>
  </si>
  <si>
    <t>总建筑面积约1.5万平方米，新增隔套式智能高速纵剪线、数字化智能转运系统、智能高速600横剪线、缠绕设备、高频焊机、线材配送AGV、冷水机、线圈翻转台、30T立式绕线机等智能设备</t>
  </si>
  <si>
    <t>2410-411071-04-02-166419</t>
  </si>
  <si>
    <t>许继变压器有限公司</t>
  </si>
  <si>
    <t>许昌市经开区许由路与工农路交叉口向东100米</t>
  </si>
  <si>
    <t>王树岗</t>
  </si>
  <si>
    <t>许继变压器厂院内，目前为边改造边生产</t>
  </si>
  <si>
    <t>项目已入库，剩余投资1300万</t>
  </si>
  <si>
    <t>10月已入库总投资0.2亿，剩余投资0.1亿</t>
  </si>
  <si>
    <t>长葛市荣春木业有限公司年产40万张橡胶木板材生产线建设项目</t>
  </si>
  <si>
    <t>总建筑面积0.4万平方米，购置自动分切机、高速四面刨、自动梳齿机、自动数控打齿机、全自动拼板机等，年产40万张橡胶木板材</t>
  </si>
  <si>
    <t>许昌市荣春木业有限公司</t>
  </si>
  <si>
    <t>禹州市博宇瓷业有限公司年产100万件高档炻瓷生产线建设项目</t>
  </si>
  <si>
    <t>总建筑面积1.5万平方米，主要建设1条燃气辊道窑、智能化炻瓷生产线、产品实验室、精品展室等，年产100万件精品高档炻瓷</t>
  </si>
  <si>
    <t>2302-411081-04-02-232361</t>
  </si>
  <si>
    <t>禹州市博宇瓷业有限公司</t>
  </si>
  <si>
    <t xml:space="preserve">艾林波
</t>
  </si>
  <si>
    <t>占地面积30亩，总建筑面积1.5万平方米，主要建设1条燃气辊（gǔn）道窑、智能化炻瓷生产线、产品实验室、精品展室等，年产100万件精品高档炻瓷。目前，城镇边界规划已调整，正在进行项目备案及土地组卷，生产高端炻瓷出口欧美，广东投资商入股投资。</t>
  </si>
  <si>
    <t>禹州市厚生堂中药有限公司新型中药制品项目</t>
  </si>
  <si>
    <t>总建筑面积1.7万平方米，主要建设滋补食品生产线1条，新型中药制剂生产线1条、初加工生产线1条及相关配套设施，年产500吨新型中药制剂、1000吨中药滋补食品</t>
  </si>
  <si>
    <t>2025.06-2027.01</t>
  </si>
  <si>
    <t>2404-411081-04-02-924002</t>
  </si>
  <si>
    <t>禹州市厚生堂中药有限公司</t>
  </si>
  <si>
    <t>褚河办事处郎庄村</t>
  </si>
  <si>
    <t>尹百灵</t>
  </si>
  <si>
    <t>位于褚河街道郎庄村，总投资2.2亿元，占地35亩，总建筑面积1.7万平方米，主要建设滋补食品生产线1条、新型中药制剂生产线1条、初加工生产线1条及相关配套设施，设计年产500吨新型中药制剂、1000吨中药滋补食品。目前，土地农转用手续已上报许昌待审批。</t>
  </si>
  <si>
    <t>东城区未来药业直服颗粒剂和口服液生产项目</t>
  </si>
  <si>
    <t>总建筑面积1.2万平方米，主要建设直服颗粒生产线、口服液生产线和2条PFS塑料瓶装药品生产线</t>
  </si>
  <si>
    <t>2304-411052-04-02-717316</t>
  </si>
  <si>
    <t>未来药业股份有限公司</t>
  </si>
  <si>
    <t>许由路与桃园路交叉口</t>
  </si>
  <si>
    <t>田雨佳</t>
  </si>
  <si>
    <t>正在对现有厂房进行改建，设备未入场</t>
  </si>
  <si>
    <t>确定设备入场时间，设备开票金额。</t>
  </si>
  <si>
    <t>禹州市纸坊片区养殖示范基地建设项目</t>
  </si>
  <si>
    <t>总建筑面积2万平方米，主要建设6栋淡水鱼养殖车间、24套养殖系统以及尾水处理等配套设施</t>
  </si>
  <si>
    <t>养殖车间基本建成</t>
  </si>
  <si>
    <t>禹州市纸坊片区周边</t>
  </si>
  <si>
    <t>邢冬勇</t>
  </si>
  <si>
    <t>总投资2.1亿元，占地83亩，总建筑面积2万平方米，主要建设6栋淡水鱼养殖车间、24套养殖系统以及尾水处理等配套设施。占用林地34亩，目前，已完成用地备案手续，可研、林地调整方案、环境评价报告正在编制，项目计划采用EPC模式建设，招标计划已发布，资金来源计划申请农业产业融合资金约5000万元，正在申报，剩余资金银行贷款（农发行），已与银行初步对接符合贷款政策。</t>
  </si>
  <si>
    <t>长葛市智享数智化卫浴生产线提升改造项目</t>
  </si>
  <si>
    <t>总建筑面积0.8万平方米，主要建设全自动高压注浆生产线8条，配套智能工作站、智能化立库、AGV输送线、自动码垛机器人、智能化烘干房等数字化设施，生产高品质卫生陶瓷制品</t>
  </si>
  <si>
    <t>许昌市智享智能产业运营有限公司</t>
  </si>
  <si>
    <t>长葛市和尚桥镇</t>
  </si>
  <si>
    <t>和尚桥镇</t>
  </si>
  <si>
    <t>古俊宝</t>
  </si>
  <si>
    <t>段素倩</t>
  </si>
  <si>
    <t>18903743266</t>
  </si>
  <si>
    <t>生产线提升改造项目，正在进行厂房改造</t>
  </si>
  <si>
    <t>禹州市蓝鲸机械制造有限公司年产10万套机床主轴箱生产项目</t>
  </si>
  <si>
    <t>总建筑面积2万平方米，主要建设刀库粗轮轴生产线3条，年产10万套机床主轴箱</t>
  </si>
  <si>
    <t>禹州市蓝鲸机械制造有限公司</t>
  </si>
  <si>
    <r>
      <rPr>
        <sz val="11"/>
        <rFont val="仿宋_GB2312"/>
        <charset val="134"/>
      </rPr>
      <t>押</t>
    </r>
    <r>
      <rPr>
        <sz val="11"/>
        <rFont val="宋体"/>
        <charset val="134"/>
      </rPr>
      <t>丄</t>
    </r>
    <r>
      <rPr>
        <sz val="11"/>
        <rFont val="仿宋_GB2312"/>
        <charset val="134"/>
      </rPr>
      <t>卿</t>
    </r>
  </si>
  <si>
    <t>主要建设刀库粗轮轴生产线3条，设计年产十万套刀库粗轮轴目前投资方已与信产投签订意向协议，设备已订购，日本进口设备，厂房内基础正在施工。</t>
  </si>
  <si>
    <t>鄢陵县只乐镇烟叶示范基地建设项目</t>
  </si>
  <si>
    <t>种植烟叶5000亩，主要建设标准化脱水烘干房150座，采购分体式热泵机组、加热室配件、热泵烘干房控制器、加热室及低压供电线路等设备150套</t>
  </si>
  <si>
    <t>2302-411024-04-01-279753</t>
  </si>
  <si>
    <t>鄢陵县民兴烟叶种植专业合作社</t>
  </si>
  <si>
    <t>只乐镇</t>
  </si>
  <si>
    <t>王建设</t>
  </si>
  <si>
    <t>已备案，用地审批、建设规划手续正在办理，部分烟叶烘干房已建设完成。</t>
  </si>
  <si>
    <t>2406-411053-04-03-763318</t>
  </si>
  <si>
    <t>西环北路与顺祥路交叉口向东300米路南</t>
  </si>
  <si>
    <t>黄文卿</t>
  </si>
  <si>
    <t>入驻许昌启洋佳帆公司院内厂房，商务局招商引资项目，厂房改造已完成，设备正在入驻、安装；项目业主自筹资金已到位。</t>
  </si>
  <si>
    <t>厂房改造施工完成</t>
  </si>
  <si>
    <t>海容公司</t>
  </si>
  <si>
    <t>魏都区智能制造产业园内</t>
  </si>
  <si>
    <t>正在对原1号厂房（04-1a地块）基础进行破除，随后安装设备。新规划进行土建施工。</t>
  </si>
  <si>
    <t>建安区苏州永科半导体智能装备建安区生产基地项目</t>
  </si>
  <si>
    <t>总建筑面积1万平方米，主要购置机加工等设备50台（套），建设机加工中心生产线5条，年产半导体封装测试装备600台</t>
  </si>
  <si>
    <t>建安发改审批〔2024〕21号</t>
  </si>
  <si>
    <t>河南希朗智能装备有限公司</t>
  </si>
  <si>
    <t>电子信息产业园二期C2厂房</t>
  </si>
  <si>
    <t>孙国庆18626289566</t>
  </si>
  <si>
    <t>租赁厂房已签订协议，正在进行厂房改造，实地核查时厂房处于关闭状态</t>
  </si>
  <si>
    <t>落实合作细节，租赁协议</t>
  </si>
  <si>
    <t>建安区中天恒信年产15000吨农药复配颗粒剂项目</t>
  </si>
  <si>
    <t>总建筑面积1万平方米，主要建设生产厂房2栋、仓库2栋，年产颗粒剂农药产品1.5万吨</t>
  </si>
  <si>
    <t>1栋厂房、1栋仓储建成投用</t>
  </si>
  <si>
    <t>2406-411003-04-01-883171</t>
  </si>
  <si>
    <t>河南中天恒信生物化学科技有限公司</t>
  </si>
  <si>
    <t>吴宏博15639906999</t>
  </si>
  <si>
    <t>建安区许昌旭源汽配年产8万套商用传动轴及展厅建设项目</t>
  </si>
  <si>
    <t>总建筑面积1.1万平方米，主要建设车间4栋、办公楼、传动轴产品展厅等，购置生产设备，年产商用传动轴8万套</t>
  </si>
  <si>
    <t>2312-411003-04-01-968362</t>
  </si>
  <si>
    <t>许昌旭源汽配有限公司</t>
  </si>
  <si>
    <t>河街乡陈胡社区</t>
  </si>
  <si>
    <t>陈红伟13503899218</t>
  </si>
  <si>
    <t>正在主体施工</t>
  </si>
  <si>
    <t>入库后报投资情况，建设工程量</t>
  </si>
  <si>
    <t>高新区许继继保继电保护装置测试产线自动化升级改造项目</t>
  </si>
  <si>
    <t>总建筑面积0.5万平方米，主要建设三条半自动测试工装，采用测试工装及自动测试系统，实现高压保护装置、智能组件、低压系统外保护装置自动测试</t>
  </si>
  <si>
    <t>河南许继继保电气自动化有限公司</t>
  </si>
  <si>
    <t>高新区许继电源仓储物流系统和试验能力提升项目</t>
  </si>
  <si>
    <t>总建筑面积0.5万平方米，主要建设料箱及托盘仓库，购置高速堆垛机、提升机、滚筒线等设施，线束加工设备、充电桩自动测试系统、AC源、高低温湿热箱、欧标直流接口测试装置、频响分析仪等设备</t>
  </si>
  <si>
    <t>许继电源有限公司</t>
  </si>
  <si>
    <t>东城区金凤凰物流园项目</t>
  </si>
  <si>
    <t>总建筑面积1万平方米，主要建设厂房、办公用房、配套物流设施等</t>
  </si>
  <si>
    <t>完成总工程量的80%</t>
  </si>
  <si>
    <t>2405-411052-04-01-476050</t>
  </si>
  <si>
    <t>许昌蔻艺商贸有限公司</t>
  </si>
  <si>
    <t>祖师办事处贺庄村</t>
  </si>
  <si>
    <t xml:space="preserve">东城区祖师办事处 </t>
  </si>
  <si>
    <t>张海涛</t>
  </si>
  <si>
    <t>东城区云祥仓储服务项目</t>
  </si>
  <si>
    <t>总建筑面积1.5万平方米，主要建设厂房、办公用房、配套停车场等</t>
  </si>
  <si>
    <t>2025.03-2026.03</t>
  </si>
  <si>
    <t>2408-411052-04-01-640517</t>
  </si>
  <si>
    <t>许昌云祥仓储服务有限公司</t>
  </si>
  <si>
    <t>祖师社区贺庄村</t>
  </si>
  <si>
    <t>清表已基本完成</t>
  </si>
  <si>
    <t>土地手续问题，征迁问题</t>
  </si>
  <si>
    <t>东城区清洗机器人芯片研发及综合生产基地项目</t>
  </si>
  <si>
    <t>总建筑面积1万平方米,主要建设集机器人研发、生产、销售与品牌运营于一体综合生产基地</t>
  </si>
  <si>
    <t>凌度（广东）智能科技发展有限公司</t>
  </si>
  <si>
    <t>玉兰路以东，盛业路以北，桂花路以西，东城区07—2b2地块</t>
  </si>
  <si>
    <t>襄城县首山汽车驿站项目</t>
  </si>
  <si>
    <t>总建筑面积0.6万平方米，主要建设集停车场地、餐饮服务、商业服务、加油加气、汽车维修为一体的综合型汽车服务区</t>
  </si>
  <si>
    <t>停车场完工，综合楼完成工程量的30%</t>
  </si>
  <si>
    <t>2406-411025-04-01-514477</t>
  </si>
  <si>
    <t>襄集有（2014）011026025号</t>
  </si>
  <si>
    <t>襄城县国汇通商务服务有限公司</t>
  </si>
  <si>
    <t>山头店张店村</t>
  </si>
  <si>
    <t>山头店镇</t>
  </si>
  <si>
    <t>谢东锴</t>
  </si>
  <si>
    <t>经开区河南粮韵食品有限公司食品生产项目</t>
  </si>
  <si>
    <t>总建筑面积约0.5万平方米，新建挂面生产线、面粉生产线及豆芽生产线，年产1500吨豆芽、2000吨挂面</t>
  </si>
  <si>
    <t>2407-411071-04-01-646486</t>
  </si>
  <si>
    <t>许环建审（2024）30号</t>
  </si>
  <si>
    <t>河南粮韵食品有限公司</t>
  </si>
  <si>
    <t>许昌市经开区延安路与南环西路交叉口向东400米路北</t>
  </si>
  <si>
    <t>张顺领</t>
  </si>
  <si>
    <t>禹州市隆锦矿业有限公司年产120万吨光伏砂项目</t>
  </si>
  <si>
    <t>总建筑面积3万平方米，主要建设光伏砂自动化生产线及原料密闭储存仓等配套设施，年产120万吨光伏砂</t>
  </si>
  <si>
    <t>2306-411081-04-01-108336</t>
  </si>
  <si>
    <t>禹州市隆锦矿业有限公司</t>
  </si>
  <si>
    <t>方山镇三古垌村</t>
  </si>
  <si>
    <t>李风意</t>
  </si>
  <si>
    <t>总建筑面积3万平方米，主要建设年产120万吨光伏砂自动化生产线及原料密闭储存仓等配套设施。目前备案、环评手续已办理，利用旧厂矿院建设。</t>
  </si>
  <si>
    <t>禹州市蓝博文具有限公司年产1200万册记事本项目（二期）</t>
  </si>
  <si>
    <t>总建筑面积1万平方米，主要建设标准化厂房及年产1200万册记事本生产线</t>
  </si>
  <si>
    <t>2025.02-2025.11</t>
  </si>
  <si>
    <t>2401-411081-04-01-819603</t>
  </si>
  <si>
    <t>禹州市蓝博文具有限公司</t>
  </si>
  <si>
    <t>山货乡雷庄村</t>
  </si>
  <si>
    <t>李现文</t>
  </si>
  <si>
    <t>总建筑面积1万平方米，主要建设标准化厂房和年产1000万册记事本生产线。目前，备案、土地手续已完成，正在进行规划设计，计划定购设备2千万元（方正），现场地平已完成，围墙拉建也接近完工。</t>
  </si>
  <si>
    <t>长葛市晟源蜂业年加工1800吨蜂产品项目</t>
  </si>
  <si>
    <t>总建筑面积1万平方米，主要建设蜂蜜、蜂蜡、蜂胶等蜂产品制品生产线</t>
  </si>
  <si>
    <t>未完成</t>
  </si>
  <si>
    <t>河南佰汇康制药有限公司</t>
  </si>
  <si>
    <t>长葛市佛耳湖镇佛耳岗村</t>
  </si>
  <si>
    <t>临港产业发展服务中心</t>
  </si>
  <si>
    <t>王晓东</t>
  </si>
  <si>
    <t>入驻项目，已有部分设备到场</t>
  </si>
  <si>
    <t>襄城县综合汽车站建设项目</t>
  </si>
  <si>
    <t>总建筑面积1.2万平方米，主要建设候车大厅、停车场、售票大厅等，打造一座具备运输服务、乘客换乘、物流中转、重卡换电为一体的综合汽车站</t>
  </si>
  <si>
    <t>2025.07-2026.05</t>
  </si>
  <si>
    <t>候车大厅、停车场完工</t>
  </si>
  <si>
    <t>襄城县烟城建设投资有限公司</t>
  </si>
  <si>
    <t>紫云大道与襄业路交叉口东侧</t>
  </si>
  <si>
    <t>2405-411053-04-01-691658</t>
  </si>
  <si>
    <t>兴平路以西万通大道以南</t>
  </si>
  <si>
    <t xml:space="preserve"> 杨书超</t>
  </si>
  <si>
    <t>现场正在施工，2栋钢结构厂房已搭建至第4层。实际投资约1千多万。</t>
  </si>
  <si>
    <t>2409-411053-04-01-259081</t>
  </si>
  <si>
    <t>滨河路与万通大道交叉口东北角</t>
  </si>
  <si>
    <t xml:space="preserve"> 易俊哲</t>
  </si>
  <si>
    <t>占地17亩，“腾笼换鸟”，利用老厂房装修改造，实际投资2千多万，设备约600多万。已开工建设，一栋厂房正在施工，主要生产泡沫制品。</t>
  </si>
  <si>
    <t>河南泓旭电气有限公司</t>
  </si>
  <si>
    <t>八一西路泓旭电气公司内</t>
  </si>
  <si>
    <t>杨晓静</t>
  </si>
  <si>
    <t>计划新建3栋厂房，约1万平方，土地为企业现有土地。主要生产电表箱、电表壳。</t>
  </si>
  <si>
    <t>许昌市伊美工艺品有限公司</t>
  </si>
  <si>
    <t>恒丰路（金龙达院内）</t>
  </si>
  <si>
    <t>入驻项目，正在对厂房进行翻新改造；自筹资金已到位。</t>
  </si>
  <si>
    <t>建安区河南施普盈圆筒式先进先出卷烟储存输送设备项目</t>
  </si>
  <si>
    <t>总建筑面积0.6万平方米，主要购置立式加工中心设备、卧式加工中心设备、三轴、四轴加工中心设备等设备30台（套），年产YF18型圆桶式先进先出卷烟储存输送系统60套、HCT硬质条盒装填35台</t>
  </si>
  <si>
    <t>完成前期手续</t>
  </si>
  <si>
    <t>许发改政务审（2023）5号</t>
  </si>
  <si>
    <t>建安环审〔2023〕11号</t>
  </si>
  <si>
    <t>河南施普盈科技有限公司</t>
  </si>
  <si>
    <t>环保产业园一期6号车间</t>
  </si>
  <si>
    <t>郝晓伟17527176666</t>
  </si>
  <si>
    <t>租用一栋厂房已腾空，烟草行业证书已办理完毕，车间正在安装设备，暂未入库</t>
  </si>
  <si>
    <t>经开区河南臻致服饰有限公司高档服装定制生产加工项目</t>
  </si>
  <si>
    <t>总建筑面积2万平方米，主要建设流水线车间、量体定做单间裁缝车间、精品缝制车间、整衣熨烫车间、成衣包装车间、检验车间及配套设施</t>
  </si>
  <si>
    <t>2411-411071-04-01-484327</t>
  </si>
  <si>
    <t>河南臻致服饰有限公司</t>
  </si>
  <si>
    <t>马西梦</t>
  </si>
  <si>
    <t>经开区许昌明雅电气有限公司年产10万套控制箱项目</t>
  </si>
  <si>
    <t>总建筑面积约1.2万平方米，主要建设机加工设备、阳极氧化生产线,年产10万套铝合金控制箱</t>
  </si>
  <si>
    <t>2401-411071-04-01-688306</t>
  </si>
  <si>
    <t>许环建审（2024）34号</t>
  </si>
  <si>
    <t>许昌明雅电气有限公司</t>
  </si>
  <si>
    <t>许昌市经开区长庆街5609号</t>
  </si>
  <si>
    <t>刘冬</t>
  </si>
  <si>
    <t>入驻大盛微电厂房，设备已订购</t>
  </si>
  <si>
    <t>核实是否能够入库</t>
  </si>
  <si>
    <t>未入库，核实购置新设备是否达到500万元以上</t>
  </si>
  <si>
    <t>东城区东建商务大厦项目</t>
  </si>
  <si>
    <t>总建筑面积1.5万平方米，主要建设集购物、餐饮、娱乐、休闲、办公等多功能于一体的商业性综合体</t>
  </si>
  <si>
    <t>完成总工程量的55%</t>
  </si>
  <si>
    <t>许昌东建实业有限公司</t>
  </si>
  <si>
    <r>
      <rPr>
        <sz val="11"/>
        <rFont val="仿宋_GB2312"/>
        <charset val="134"/>
      </rPr>
      <t>安和街以南，许都路以北，</t>
    </r>
    <r>
      <rPr>
        <sz val="11"/>
        <rFont val="宋体"/>
        <charset val="134"/>
      </rPr>
      <t>潩</t>
    </r>
    <r>
      <rPr>
        <sz val="11"/>
        <rFont val="仿宋_GB2312"/>
        <charset val="134"/>
      </rPr>
      <t>河路以东，三里桥街以西</t>
    </r>
  </si>
  <si>
    <t>东城区东兴公司</t>
  </si>
  <si>
    <t>黄镇</t>
  </si>
  <si>
    <t>襄城县颍河优质烟区水源工程</t>
  </si>
  <si>
    <t>主要建设大河拦河闸1座，颖河泵站1座，铺设输水干管8.5km，覆盖3万亩基本烟田</t>
  </si>
  <si>
    <t>完成工程量的40%</t>
  </si>
  <si>
    <t>颍阳镇汾陈镇</t>
  </si>
  <si>
    <t>水利局　　　　　　　　　　　　　　烟草公司</t>
  </si>
  <si>
    <t>前期申报资料准备齐全，已向省烟草公司提交，根据省烟草公司的意见补充其他手续资料</t>
  </si>
  <si>
    <t>襄城县回龙湾度假区</t>
  </si>
  <si>
    <t>总建筑面积2万平方米，对北汝河回龙湾上下游5公里范围进行航道疏浚、护岸建设，新建水上运动中心、服务驿站、4个码头等</t>
  </si>
  <si>
    <t>完成航道疏浚，运动中心主体施工完成30%</t>
  </si>
  <si>
    <t>2409-411025-04-05-340769</t>
  </si>
  <si>
    <t>河南省回龙湾文化旅游开发有限责任公司</t>
  </si>
  <si>
    <t>十里铺单庄村</t>
  </si>
  <si>
    <t>长葛市新天地药业智能化绿色化提升项目</t>
  </si>
  <si>
    <t>总建筑面积1万平方米，主要购置无人值守投料系统、智能化自动化操作系统、高效节能蒸发器、高效节能冷凝器、高效水喷射吸收塔、DCS控制系统、自动化刮刀离心机等设备设施，对现有左旋对羟基苯甘氨酸及甲酯生产线进行升级改造</t>
  </si>
  <si>
    <t>2025.01-2027.12</t>
  </si>
  <si>
    <t>部分设备安装</t>
  </si>
  <si>
    <t>河南新天地药业公司</t>
  </si>
  <si>
    <t>赵松岭</t>
  </si>
  <si>
    <t>刘晓阳</t>
  </si>
  <si>
    <t>17630306290</t>
  </si>
  <si>
    <t>正在进行车间改造</t>
  </si>
  <si>
    <t>禹州市河南初荷生物科技有限公司年产6000吨中草药添加剂制品项目</t>
  </si>
  <si>
    <t>总建筑面积1.6万平方米，主要建设1栋办公楼、中草药添加剂及预混料加工车间，年产6000吨中草药添加剂制品</t>
  </si>
  <si>
    <t>2025.03-2026.06</t>
  </si>
  <si>
    <t>加工车间、仓储库房及辅助配套设施工程建设完成</t>
  </si>
  <si>
    <t>2407-411081-04-01-243760</t>
  </si>
  <si>
    <t>河南初荷生物科技有限公司</t>
  </si>
  <si>
    <t>梁北镇南环路杜岗寺社区</t>
  </si>
  <si>
    <t>王总瑶</t>
  </si>
  <si>
    <t>占地24.5亩，总建筑面积1.6万平方米，主要建设办公楼1栋、中草药添加剂及预混料加工车间，设计年产6000吨中草药添加剂制品。已立项，目前21.8亩林地变更手续已上报省林业厅，预计年前审批后，开展农转用手续报批占地25亩，全部为林地，手续已上报。</t>
  </si>
  <si>
    <t>襄城县许昌轩迈鞋业有限公司年产1300万双成品鞋项目</t>
  </si>
  <si>
    <t>总建筑面积0.7万平方米，主要购置14条成品鞋生产线及配套设施，年产成品鞋1300万双</t>
  </si>
  <si>
    <t>2411-411025-04-01-999646</t>
  </si>
  <si>
    <t>许昌轩迈鞋业有限公司</t>
  </si>
  <si>
    <t>麦岭镇麦东村</t>
  </si>
  <si>
    <t>麦岭镇</t>
  </si>
  <si>
    <t>胡亚博</t>
  </si>
  <si>
    <t>入驻厂房已完工，正在进行设备订购</t>
  </si>
  <si>
    <t>鄢陵县许昌正德医疗用品有限公司年产12000吨水刺无纺布生产项目</t>
  </si>
  <si>
    <t>总建筑面积2万平方米，主要改造现有厂房、物流仓库等，建设2条年产1.2万吨水刺无纺布生产线</t>
  </si>
  <si>
    <t>2403-411055-04-02-805478</t>
  </si>
  <si>
    <t>许昌正德医疗用品有限公司</t>
  </si>
  <si>
    <t>百花路
东侧</t>
  </si>
  <si>
    <t>正在办理环评手续。</t>
  </si>
  <si>
    <t>鄢陵县富晟氨纶实业纺织升级改造项目</t>
  </si>
  <si>
    <t>总建筑面积1.2万平方米，主要购置特铝清梳联1:12一套、瑞士立达高速并条机3套，青岛环球全变频粗纱机4台，经纬集体落纱长细纱车30台、意大利萨维奥自动络筒机5台</t>
  </si>
  <si>
    <t>2404-411055-04-02-902063</t>
  </si>
  <si>
    <t>富晟氨纶实业纺织有限公司</t>
  </si>
  <si>
    <t>正在办理环评手续，设备已进场，准备进行安装调试。</t>
  </si>
  <si>
    <t>2405-411053-04-05-678545</t>
  </si>
  <si>
    <t>河南裕光新材料有限公司</t>
  </si>
  <si>
    <t>魏都高新产业园</t>
  </si>
  <si>
    <t xml:space="preserve"> 罗玉宝</t>
  </si>
  <si>
    <t>已立项，其他手续无需办理。厂房2400平方米。主要向爱彼爱和供货，目前已部分投产。</t>
  </si>
  <si>
    <t>预计不能入库（设备一共1千万，可开发票约300多万）。</t>
  </si>
  <si>
    <t>预计无法入库</t>
  </si>
  <si>
    <t>2410-411053-04-01-654324</t>
  </si>
  <si>
    <t>万通大道与恒丰路交叉口向北300米路东</t>
  </si>
  <si>
    <t>王伟龙</t>
  </si>
  <si>
    <t>10月份月度访查项目；总建筑面积1万平方米；办公楼三层已装修改造接近尾声，钢结构厂房已完成搭建。</t>
  </si>
  <si>
    <t xml:space="preserve"> 2410-411053-04-05-643172</t>
  </si>
  <si>
    <t>中棉集团河南物流园有限公司</t>
  </si>
  <si>
    <t>延安北路产业集聚区</t>
  </si>
  <si>
    <t xml:space="preserve"> 伊丹</t>
  </si>
  <si>
    <t>总建筑面积约3万平方米，主要建筑1栋单层棉花库房，库高9.5米。利用中棉公司院内现有土地建设，实际投资约3500万，国家2025年专项资金。目前，资金申请正在走手续，企业表示批复无问题。</t>
  </si>
  <si>
    <t>襄城县高标准农田提升改造项目</t>
  </si>
  <si>
    <t>对范湖乡、库庄镇、丁营乡、麦岭镇、姜庄乡5个乡镇5万亩农田进行提升改造</t>
  </si>
  <si>
    <t>2025.04-2026.05</t>
  </si>
  <si>
    <t>完成3万亩农田提升</t>
  </si>
  <si>
    <t>范湖乡库庄镇丁营乡麦岭镇姜庄乡</t>
  </si>
  <si>
    <t>目前正在编制实施方案</t>
  </si>
  <si>
    <t>此类项目是否 需要列入市重点</t>
  </si>
  <si>
    <t>禹州市河南润莹药业有限公司年产2000吨中药饮片项目</t>
  </si>
  <si>
    <t>总建筑面积0.5万平方米，主要建设年产2000吨中药饮片生产线</t>
  </si>
  <si>
    <t>2025.01-2026.03</t>
  </si>
  <si>
    <t>设备安装完成，调试试生产</t>
  </si>
  <si>
    <t>2409-411059-04-01-142417</t>
  </si>
  <si>
    <t>河南润莹药业有限公司</t>
  </si>
  <si>
    <t>禹州市许昌莉莉安美发饰品有限公司年产30万套发套、50万条工艺发条生产线项目</t>
  </si>
  <si>
    <t>总建筑面积1.3万平方米，主要建设标准化厂房5栋、办公楼、仓库及配套设施，年产30万套发套、50万条工艺发条</t>
  </si>
  <si>
    <t>2018-411081-41-03-017731</t>
  </si>
  <si>
    <t>许昌莉莉安美发饰品有限公司</t>
  </si>
  <si>
    <t>马小丽</t>
  </si>
  <si>
    <t>总建筑面积1.3万平方米，主要建设标准化厂房5栋、办公楼、仓库及配套设施，设计年产30万套发套、50万条工艺发条。目前，车间已建成1万平方；办公楼已完成工程量15%，产品主要出口欧美高端市场。</t>
  </si>
  <si>
    <t>禹州市金宇抛光材料有限公司研磨材料生产项目</t>
  </si>
  <si>
    <t>总建筑面积2万平方米，主要建设高档抛光材料精加工生产线28条，年产高档粗磨粒抛光材料5万吨、高档纯水精加工微粉2万吨</t>
  </si>
  <si>
    <t>除杂提纯精加工生产线建设完成</t>
  </si>
  <si>
    <t>2019-411081-30-03-018562</t>
  </si>
  <si>
    <t>禹环评〔2020〕1092号</t>
  </si>
  <si>
    <t>禹州市金宇抛光材料有限公司</t>
  </si>
  <si>
    <t>高新区西产业园</t>
  </si>
  <si>
    <t>田龙浩</t>
  </si>
  <si>
    <t>主要建设高档抛光材料精加工生产线28条，设计年产高档粗磨粒抛光材料5万吨、高档纯水精加工微粉2万吨。设备投资约3000万元，目前，部分设备正在安装。</t>
  </si>
  <si>
    <t>禹州市宇星钧窑产学研实践基地建设项目</t>
  </si>
  <si>
    <t>总建筑面积0.3万平方米，主要建设钧瓷技艺展示传习中心、非遗文化展示传承创新中心、名家钧瓷精品欣赏中心、手拉胚成型体验中心、手工泥塑成型体验中心、游客接待中心、游客驿站及相关配套设施</t>
  </si>
  <si>
    <t>2409-411081-04-01-264174</t>
  </si>
  <si>
    <t>禹州市宇星钧陶瓷有限公司</t>
  </si>
  <si>
    <t>总投资1.1亿元，总建筑面积约3200平方米，主要建设钧瓷技艺展示传习中心、非遗文化展示传承创新中心、名家钧瓷精品欣赏中心、手拉胚成型体验中心、手工泥塑成型体验中心、游客接待中心、游客驿站及相关配套设施。目前，厂房主体二层正在进行施工。</t>
  </si>
  <si>
    <t>襄城县河南陶和实业有限公司年产500万件成衣服饰项目</t>
  </si>
  <si>
    <t>总建筑面积0.5万平方米，主要购置缝纫机、熨烫机、测量尺等成衣加工设备300台，年产500万件成衣服饰</t>
  </si>
  <si>
    <t>河南陶和实业有限公司</t>
  </si>
  <si>
    <t>库庄镇</t>
  </si>
  <si>
    <t>杨圣楠</t>
  </si>
  <si>
    <t>企业方设备已订购，正在进行厂房内部装修</t>
  </si>
  <si>
    <t>建安区莲城印象商业综合体项目</t>
  </si>
  <si>
    <t>总建筑面积2万平方米，利用质源公司2栋老厂院改建，建设一站式综合性购物休闲商业综合体</t>
  </si>
  <si>
    <t>商业综合体主体完工</t>
  </si>
  <si>
    <t>2411-411003-04-01-183673</t>
  </si>
  <si>
    <t>许昌万嘉福商贸有限公司</t>
  </si>
  <si>
    <t>李建设18839966109</t>
  </si>
  <si>
    <t>禹州市正强有限公司年产30万套不锈钢厨卫制品项目</t>
  </si>
  <si>
    <t>总建筑面积0.8万平方米，主要建设标准化厂房2栋、办公楼及机器人自动焊接生产线3条，年产30万套不锈钢厨卫制品</t>
  </si>
  <si>
    <t>3栋厂房主体建成</t>
  </si>
  <si>
    <t>2306-411081-04-01-953905</t>
  </si>
  <si>
    <t>禹州市正强农产品仓储有限公司</t>
  </si>
  <si>
    <t>张红克</t>
  </si>
  <si>
    <t>总投资1.1亿元，总建筑面积7500平方米，主要建设标准化厂房3栋和办公楼、电商平台等，设计年储转10万吨农产品。目前，已完成厂房改造。</t>
  </si>
  <si>
    <t>禹州市金佰发厨卫有限公司年产不锈钢厨具15万套项目</t>
  </si>
  <si>
    <t>总建筑面积1万平方米，主要建设15条不锈钢厨具先进生产线以及办公楼等配套设施</t>
  </si>
  <si>
    <t>禹州市金佰发厨卫有限公司</t>
  </si>
  <si>
    <t>火龙镇老官陈</t>
  </si>
  <si>
    <t>刘红现</t>
  </si>
  <si>
    <t>总建筑面积1万平方米，主要建设15条国内先进生产线以及办公楼等配套设施。目前厂房钢结构施工已完成。</t>
  </si>
  <si>
    <t>禹州市金豫迷迭香深加工项目</t>
  </si>
  <si>
    <t>总建筑面积1万平方米，主要建设标准化厂房2栋、迷迭香制品加工提取生产线2条以及办公楼等配套设施，年产迷迭香制品3000吨</t>
  </si>
  <si>
    <t>禹州市金豫迷迭香种植有限公司</t>
  </si>
  <si>
    <t>朱阁镇马坟村</t>
  </si>
  <si>
    <t>张彩娜</t>
  </si>
  <si>
    <t>占地15亩，总建筑面积1万平方米，主要建设标准化厂房2栋、迷迭香制品加工提取生产线2条以及办公楼等配套设施，年产迷迭香制品3000吨。目前土地农转用手续已批复，1栋厂房主体钢结构正在施工。</t>
  </si>
  <si>
    <t>进场道路占用部分基本农田，资金需求约2千万。</t>
  </si>
  <si>
    <t>禹州市迪浩包装制品有限公司年产100万套包装制品项目</t>
  </si>
  <si>
    <t>总建筑面积0.8万平方米，主要建设1栋标准化厂房及办公楼，年产100万套包装制品</t>
  </si>
  <si>
    <t>厂房主体建成，设备开始安装调试</t>
  </si>
  <si>
    <t>禹州市迪浩包装制品有限公司</t>
  </si>
  <si>
    <t>长葛市笆熠辰健康发展有限公司年产200万瓶养生茶项目</t>
  </si>
  <si>
    <t>总建筑面积1.6万平方米，主要建设2栋厂房，购置切片机、烘干机等全套自动化生产设备，年产200万瓶养生茶</t>
  </si>
  <si>
    <t>长葛市笆熠辰健康发展有限公司</t>
  </si>
  <si>
    <t>赵东</t>
  </si>
  <si>
    <t>于琪翔</t>
  </si>
  <si>
    <t>18937400960</t>
  </si>
  <si>
    <t>土地手续已办理，过完春节再立项</t>
  </si>
  <si>
    <t>襄城县浩泽实业有限公司报废汽车回收拆解中心项目</t>
  </si>
  <si>
    <t>总建筑面积1.5万平方米，建设双层标准化厂房及办公楼，年拆解回收报废汽车1万辆</t>
  </si>
  <si>
    <t>2406-411025-04-01-264080</t>
  </si>
  <si>
    <t>襄环建审〔2024〕8号</t>
  </si>
  <si>
    <t>村集体建设用地，已经镇规委会规划</t>
  </si>
  <si>
    <t>襄城县浩泽实业有限公司</t>
  </si>
  <si>
    <t>十里铺镇四里营社区</t>
  </si>
  <si>
    <t>十里铺镇</t>
  </si>
  <si>
    <t>李永刚</t>
  </si>
  <si>
    <t>襄城县河南省首润新材料有限责任公司年产50000吨高纯硅酸钠项目</t>
  </si>
  <si>
    <t>总建筑面积1万平方米，主要建设车间、成品库、配电室、中控及门卫房等，年产5万吨高纯硅酸钠</t>
  </si>
  <si>
    <t>2411-411056-04-05-131766</t>
  </si>
  <si>
    <t>河南省首润新材料有限责任公司</t>
  </si>
  <si>
    <t>拟选址在鸿泰鑫院内</t>
  </si>
  <si>
    <t>已签订合作协议，腾笼换鸟项目，计划扩建厂房，还没有开工</t>
  </si>
  <si>
    <t>鄢陵县拓金木业年产9.5万立方米人造板建设项目</t>
  </si>
  <si>
    <t>总建筑面积1.2万平方米，主要建设生产车间2栋、办公用房1栋，购置旋切机、烘干机、铺板机、冷压机、热压机、锯边机、砂光机及环保设备，年产9.5万立方米人造板</t>
  </si>
  <si>
    <t>2406-411024-04-05-276526</t>
  </si>
  <si>
    <t>拓金木业有限公司</t>
  </si>
  <si>
    <t>马栏镇</t>
  </si>
  <si>
    <t>贾俊峰</t>
  </si>
  <si>
    <t>前期手续已办理，厂房钢架结构立柱已浇筑完成。</t>
  </si>
  <si>
    <t>鄢陵县大马镇精品园改造提升项目</t>
  </si>
  <si>
    <t>通过采取园林景观建设、园艺小品、标准化种植、苗木嫁接改良、树木造型整型、容器栽培等，改造精品园20余个</t>
  </si>
  <si>
    <t>欣源园林、耀鹤园林、康钊园林等精品园完成规模化种植及改造提升工程</t>
  </si>
  <si>
    <t>鄢陵耀鹤园林绿化工程有限公司</t>
  </si>
  <si>
    <t>大马镇</t>
  </si>
  <si>
    <t>谢欣</t>
  </si>
  <si>
    <t>两个园林已整体改造提升完成。</t>
  </si>
  <si>
    <t>河南瑞美真发公司</t>
  </si>
  <si>
    <t>金黄大道888号</t>
  </si>
  <si>
    <t>计划新建厂房6栋，并对现有发制品产线进行技术改造，未开工；占地约36亩，企业已取得土地；资金暂不到位；针对国内市场，生产定制假发。</t>
  </si>
  <si>
    <t>项目名称是技改，实际是扩建。项目名称与企业介绍不符。</t>
  </si>
  <si>
    <t>郑州烁飞电子有限公司</t>
  </si>
  <si>
    <t>王洋凡</t>
  </si>
  <si>
    <t>总建筑面积0.5万平方米，主要建设3个子项目，1.曹魏古城驿站建设项目，主要对洋帆市场进行提升改造，打造集民宿、餐饮、文化、娱乐为一体的“城中城”古城驿站；2.东城门文旅提升项目，主要对东城门进行亮化提升，引进特色火锅、烧烤、酒吧、咖啡、演绎等业态，打造集休闲观光娱乐与一体的夜经济集聚区；3.曹魏民俗特色美食街项目，主要对引龙街、文会街、聚奎街进行文旅提升，包括路面修建、门头统一、夜间亮化、绿化提升、楼体立面提升、商铺外部形象等</t>
  </si>
  <si>
    <t>部分改造工程完工</t>
  </si>
  <si>
    <t>张蜀记餐饮有限公司、许昌大魏实业有限公司、金佰瀚有限公司</t>
  </si>
  <si>
    <t>魏都区东大办事处曹魏古城南城门</t>
  </si>
  <si>
    <t>龙祥路裕祥花园售楼部门面</t>
  </si>
  <si>
    <t>东城区许绝电工超高压绝缘管项目</t>
  </si>
  <si>
    <t>总建筑面积1万平方米，主要建设一条生产用于高压开关、互感器、电容器、避雷器等高压电器的绝缘和机械支撑的复合空心绝缘子材料生产线</t>
  </si>
  <si>
    <t>2110-411052-04-02-392837</t>
  </si>
  <si>
    <t>许绝电工股份有限公司</t>
  </si>
  <si>
    <t>绿槐街1526号</t>
  </si>
  <si>
    <t>已立项</t>
  </si>
  <si>
    <t>设备入场时间，是否能上</t>
  </si>
  <si>
    <t>东城区润业电气科技产业园项目</t>
  </si>
  <si>
    <t>总建筑面积1.2万平方米，主要建设智能变配电控制保护设备、节能装置及电力电子设备等生产线</t>
  </si>
  <si>
    <t>正在办理手续</t>
  </si>
  <si>
    <t>鄢陵县鼎恒纺织精梳紧密纺高支棉纱生产线项目</t>
  </si>
  <si>
    <t>总建筑面积0.8万平方米，改造现有厂房、仓库，购置全自动清梳联、精梳机、并条机、粗纱机、紧密纺细纱机、自动络筒机、全自动包装机，年生产精梳紧密纺高支棉纱6000吨</t>
  </si>
  <si>
    <t>2404-411024-04-02-480902</t>
  </si>
  <si>
    <t>鼎恒纺织有限公司</t>
  </si>
  <si>
    <t>已购置新设备，正在安装调试。</t>
  </si>
  <si>
    <t>因扩大生产需要新建厂房，缺少建设用地50亩。</t>
  </si>
  <si>
    <t>建安区许昌世统商贸公司商业综合体项目</t>
  </si>
  <si>
    <t>总建筑面积0.9万平方米，主要建设一栋共三层集购物、休闲、餐饮和住宿位一体的商业综合体</t>
  </si>
  <si>
    <t>2407-411003-04-01-431389</t>
  </si>
  <si>
    <t>许昌世统商贸有限公司</t>
  </si>
  <si>
    <t>五女店镇苗店社区</t>
  </si>
  <si>
    <t>五女店镇</t>
  </si>
  <si>
    <t>黄小明13733633024</t>
  </si>
  <si>
    <t>宋银宾15617491111</t>
  </si>
  <si>
    <t>建安区许昌永腾新材料科技公司年产1500吨绝缘材料生产项目</t>
  </si>
  <si>
    <t>总建筑面积0.3万平方米，对现有厂房进行改造提升，建设生产线，年产绝缘材料1500吨</t>
  </si>
  <si>
    <t>2406-411003-04-01-510705</t>
  </si>
  <si>
    <t>许昌永腾新材料科技有限公司</t>
  </si>
  <si>
    <t>河南长征电气有限公司园区内西侧厂房</t>
  </si>
  <si>
    <t>新元街道</t>
  </si>
  <si>
    <t>张莉峰15939971616</t>
  </si>
  <si>
    <t>郭永锋
13213399995</t>
  </si>
  <si>
    <t>厂房正在进行升级改造，部分设备已到位</t>
  </si>
  <si>
    <t>是否为技改项目，入库情况。</t>
  </si>
  <si>
    <t>建安区许昌智能继电器年产8000台储能柜生产线项目</t>
  </si>
  <si>
    <t>总建筑面积0.7万平方米，主要购置激光切割机、数控转塔冲、全自动折弯机、冲折一体化设备等设备20台（套），建设自动喷涂线1条、储能柜生产线3条，年产各类智能储能柜8000台</t>
  </si>
  <si>
    <t>许昌智能继电器股份有限公司</t>
  </si>
  <si>
    <t>永兴路以北、镜水路以西</t>
  </si>
  <si>
    <t>朱海峰16638611161</t>
  </si>
  <si>
    <t>襄城县碳材料一体化项目</t>
  </si>
  <si>
    <t>总建筑面积26万平方米，主要建设能信电厂、6万吨焙烧和年产5万吨浸渍二烧、年产10万吨机加工、奥华新材料二期年产2万吨等静压特种石墨、奥华新材料铝矾合金和硼铁合金、奥华新材料稀土、6万吨负极焦、石墨化等项目</t>
  </si>
  <si>
    <t>2023.01-2026.12</t>
  </si>
  <si>
    <t>能信电厂建成投用</t>
  </si>
  <si>
    <t>能信电厂正在进行锅炉、主厂房施工</t>
  </si>
  <si>
    <t>2020-411025-44-02-065435</t>
  </si>
  <si>
    <t>豫环审〔2022〕21号</t>
  </si>
  <si>
    <t>地字第411025202200004号</t>
  </si>
  <si>
    <t>河南平煤神马首山热能有限公司</t>
  </si>
  <si>
    <t>建安区新能源材料研发生产基地项目</t>
  </si>
  <si>
    <t>总建筑面积20万平方米，主要建设11栋生产车间、仓库、研发中心，以及变电站、污水处理等辅助设施，年产4.2万吨新能源电子新材料、3万吨草甘膦原药以及焦磷酸钠、六氟磷酸锂、新能源电解液溶剂等产品</t>
  </si>
  <si>
    <t>2023.01-2028.12</t>
  </si>
  <si>
    <t>草甘膦5栋车间和1栋配套用房完工，部分设备安装调试到位；烧碱离子膜电解装置建成投用；五氟化磷2栋车间主体施工</t>
  </si>
  <si>
    <t>2410-411003-04-01-915901</t>
  </si>
  <si>
    <t>徐建生
18237412898</t>
  </si>
  <si>
    <t>经开区智能电梯产业链研发制造基地项目</t>
  </si>
  <si>
    <t>总建筑面积约110万平方米，主要建设电梯零部件自动化加工基地、直梯智能制造基地、电子集控智能制造中心、智能仓储发运中心、商务和研发中心、国家CNAS实验室及检测中心、电梯物联网运维及培训中心、电梯部件成型产业园、稀土材料协同产业园、生活配套设施等及五个配套基础设施项目</t>
  </si>
  <si>
    <t>2022.09-2026.12</t>
  </si>
  <si>
    <t>一期项目四栋厂房完工投用，1号、2号楼竣工验收完成，园区基础配套设施工程完成</t>
  </si>
  <si>
    <t>一期一标段已完成3#、5#、9#、10#厂房竣工验收。一期二标段1#、2#楼砌体二次结构施工完成。一标段3#厂房周边室外管网施工完成，3#厂房西侧、南侧道路硬化完成，东侧路面施工完成85%，3#厂房电力施工完成55%</t>
  </si>
  <si>
    <t>2207-411071-04-01-716929</t>
  </si>
  <si>
    <t>地字第411000202200013号</t>
  </si>
  <si>
    <t>20204110000200000170号</t>
  </si>
  <si>
    <r>
      <rPr>
        <sz val="11"/>
        <rFont val="仿宋_GB2312"/>
        <charset val="134"/>
      </rPr>
      <t>豫政土</t>
    </r>
    <r>
      <rPr>
        <sz val="11"/>
        <rFont val="宋体"/>
        <charset val="134"/>
      </rPr>
      <t>﹝</t>
    </r>
    <r>
      <rPr>
        <sz val="11"/>
        <rFont val="仿宋_GB2312"/>
        <charset val="134"/>
      </rPr>
      <t>2021</t>
    </r>
    <r>
      <rPr>
        <sz val="11"/>
        <rFont val="宋体"/>
        <charset val="134"/>
      </rPr>
      <t>﹞</t>
    </r>
    <r>
      <rPr>
        <sz val="11"/>
        <rFont val="仿宋_GB2312"/>
        <charset val="134"/>
      </rPr>
      <t>906号</t>
    </r>
  </si>
  <si>
    <t>电梯</t>
  </si>
  <si>
    <t>智能电梯产业链</t>
  </si>
  <si>
    <t>许昌经济技术开发区开元大道中段</t>
  </si>
  <si>
    <t>任玄磊</t>
  </si>
  <si>
    <t>项目暂时停工，剩余工程量较少</t>
  </si>
  <si>
    <t>禹州市坪山建材有限公司装配式产业园建设项目</t>
  </si>
  <si>
    <t>总建筑面积15万平方米，主要建设年产60万立方米PC装配式混凝土预制构件生产线1条、年产750万吨精品骨料生产线1条、年产300万吨精品机制砂生产线1条、年产50万吨干混砂浆生产线2条、年产50万立方米商品混凝土生产线2条</t>
  </si>
  <si>
    <t>办公楼等配套设施建成，精品骨料生产线竣工投产</t>
  </si>
  <si>
    <t>料仓基础开挖已完成，正在浇筑</t>
  </si>
  <si>
    <t>2305-411081-04-01-248647</t>
  </si>
  <si>
    <t>禹环评〔2023〕1111号</t>
  </si>
  <si>
    <t>许政土用〔2023〕41号</t>
  </si>
  <si>
    <t>禹州市坪山建材有限公司</t>
  </si>
  <si>
    <t>苌庄镇梨园沟村</t>
  </si>
  <si>
    <t>吴昊</t>
  </si>
  <si>
    <t>由总公司湖波集团（安阳）投资建设一期主要建设生产机制砂、石子、干混砂浆；二期主要生产PC构件，300吨骨料生产线老机器设备已拆除完成，前期190亩地已批下来，建设图纸正在完善手续已办齐现场成品仓地基正在开挖（因缺施工合同，未达到入库条件）。</t>
  </si>
  <si>
    <t>因市场原因，业主建设积极性下降，项目进度缓慢。</t>
  </si>
  <si>
    <t>进展缓慢问题</t>
  </si>
  <si>
    <t>长葛市金属表面智能化处理产业园项目</t>
  </si>
  <si>
    <t>总建筑面积92万平方米，主要建标准化厂房、研发中心、办公管理综合中心、污水处理厂及工业废渣循环利用区，年产热镀100万吨</t>
  </si>
  <si>
    <t>2023.04-2026.06</t>
  </si>
  <si>
    <t>2020-411082-33-01-005734</t>
  </si>
  <si>
    <t>地字第411082202100083号</t>
  </si>
  <si>
    <t>长环建审[2021]79号</t>
  </si>
  <si>
    <t>豫政土[2021]1420号</t>
  </si>
  <si>
    <t>长葛市董村镇人民政府</t>
  </si>
  <si>
    <t>董村镇</t>
  </si>
  <si>
    <t>何平</t>
  </si>
  <si>
    <t>2栋厂房完工，配套工程施工，12栋厂房主体施工，已经申请入库</t>
  </si>
  <si>
    <t>建安区许昌远东汽车传动系智能制造产业园</t>
  </si>
  <si>
    <t>总建筑面积60万平方米，主要建设32条等速生产线、300条非等速生产线、年产3万吨传动轴专用轴管生产线、16条热处理生产线等，年产200万套等速驱动轴、800万套非等速传动轴</t>
  </si>
  <si>
    <t>2023.03-2026.12</t>
  </si>
  <si>
    <t>10条非等速驱动轴智能热处理生产线、8条等速驱动轴智能制造生产线建成投用</t>
  </si>
  <si>
    <t>基础施工</t>
  </si>
  <si>
    <t>建安发改审批〔2024〕12号</t>
  </si>
  <si>
    <t>许昌远东传动轴股份有限公司</t>
  </si>
  <si>
    <t>魏武大道以东，农大路以北</t>
  </si>
  <si>
    <t>赵保江15939989799</t>
  </si>
  <si>
    <t>建安区豫中陆路口岸综合物流港项目</t>
  </si>
  <si>
    <t>总建筑面积55万平方米，主要建设多式联运区、总部基地区、海关监管区、钢材物流区、期货仓储区、粮食储备区、铁矿石作业区、城乡配送区，年吞吐量约400万吨</t>
  </si>
  <si>
    <t>园区智慧化运营系统、物流配送系统、绿色交通系统建成投用，钢材加工基地开工建设</t>
  </si>
  <si>
    <r>
      <rPr>
        <sz val="11"/>
        <rFont val="Times New Roman"/>
        <charset val="134"/>
      </rPr>
      <t>5</t>
    </r>
    <r>
      <rPr>
        <sz val="11"/>
        <rFont val="宋体"/>
        <charset val="134"/>
      </rPr>
      <t>栋车间内外装饰装修已完成，正在开展招商，已与一家企业签订合同，正在改造车间</t>
    </r>
  </si>
  <si>
    <t>2019-411003-58-03-059195</t>
  </si>
  <si>
    <r>
      <rPr>
        <sz val="11"/>
        <rFont val="仿宋_GB2312"/>
        <charset val="134"/>
      </rPr>
      <t>石梁河以北，清</t>
    </r>
    <r>
      <rPr>
        <sz val="11"/>
        <rFont val="宋体"/>
        <charset val="134"/>
      </rPr>
      <t>潩</t>
    </r>
    <r>
      <rPr>
        <sz val="11"/>
        <rFont val="仿宋_GB2312"/>
        <charset val="134"/>
      </rPr>
      <t>河以西</t>
    </r>
  </si>
  <si>
    <t>长葛市高端装备零部件铸造产业园项目</t>
  </si>
  <si>
    <t>总建筑面积66万平方米，主要建设标准化厂房、研发中心、商贸服务及仓储物流中心，年产轨道交通零部件、汽车零部件30万吨</t>
  </si>
  <si>
    <t>2022.05-2026.05</t>
  </si>
  <si>
    <t>部分设备投产</t>
  </si>
  <si>
    <t>部分招商项目投产</t>
  </si>
  <si>
    <t>2020-411082-36-01-005545</t>
  </si>
  <si>
    <t>地字第411082202200002号</t>
  </si>
  <si>
    <t>许环建审
[2021]3号</t>
  </si>
  <si>
    <t>长葛市坡胡镇人民政府</t>
  </si>
  <si>
    <t>长葛市坡胡镇</t>
  </si>
  <si>
    <t>坡胡镇</t>
  </si>
  <si>
    <t>王伟</t>
  </si>
  <si>
    <t>13937417567</t>
  </si>
  <si>
    <t>3栋厂房已完工，入驻安合（项目111）、富兴等2家企业</t>
  </si>
  <si>
    <t>该项目包含序号111项目</t>
  </si>
  <si>
    <t>因该项目包含序号111项目，建议选列其中一个。</t>
  </si>
  <si>
    <t>长葛市绿色环保制造产业园项目</t>
  </si>
  <si>
    <t>总建筑面积50万平方米，主要建设标准化厂房、综合办公楼、研发大楼、共享喷涂中心及配套服务设施，打造集家铝型材、全铝家居、传感器核心零部件研发、设计和生产为一体的专业园区</t>
  </si>
  <si>
    <t>2022.03-2026.08</t>
  </si>
  <si>
    <t>部分项目投产</t>
  </si>
  <si>
    <t>同登、中顶项目投产</t>
  </si>
  <si>
    <t>2020-411082-72-03-054624</t>
  </si>
  <si>
    <t>建字第411082201400072201116</t>
  </si>
  <si>
    <t>长环建审[2020]53号</t>
  </si>
  <si>
    <t>长国用（2015）第201406003号</t>
  </si>
  <si>
    <t>长葛市中德产业孵化园、河南玉山新材料有限公司</t>
  </si>
  <si>
    <t>中顶豪瑞年产5500万平方高端蜂窝板、铝板箔项目建成投产</t>
  </si>
  <si>
    <t>暂无新的建设内容</t>
  </si>
  <si>
    <t>建议调出</t>
  </si>
  <si>
    <t>襄城县河南天目先导电池材料有限公司纳米硅基负极材料生产项目</t>
  </si>
  <si>
    <t>总建筑面积13.6万平方米，主要建设厂房、实验室、办公楼、宿舍楼等建筑，年产6万吨硅基负极材料</t>
  </si>
  <si>
    <t>2023.04-2025.12</t>
  </si>
  <si>
    <t>2209-411025-04-01-171291</t>
  </si>
  <si>
    <t>地字第411025202200004</t>
  </si>
  <si>
    <t>襄环建审〔2022〕22号</t>
  </si>
  <si>
    <t>豫政土〔2023〕1161号</t>
  </si>
  <si>
    <t>河南天目先导电池材料有限公司</t>
  </si>
  <si>
    <t>许继集团许昌铁矿建设项目</t>
  </si>
  <si>
    <t>矿区范围27.3平方公里，核实资源储量2.49亿吨，平均品位mFe22.36%，主要建设地下开拓运输系统、通风系统、提升系统、压风系统、排水系统以及采矿工业场地，选矿厂、尾矿设施、生活办公区，给排水系统，地面其他辅助设施（包括机修厂房、化验室等）。一期年采选原矿石200万吨，达产后可年产67%品位铁精粉约60万吨；二期规划年采选原矿石500万吨</t>
  </si>
  <si>
    <t>主井、副井电力系统、抽水系统、安全系统改造完毕；地上110KV双回路电力系统和基础设施完善，具备开挖条件</t>
  </si>
  <si>
    <t>苏桥镇</t>
  </si>
  <si>
    <t>许昌铁矿项目专班       苏桥镇</t>
  </si>
  <si>
    <t>袁华良13598996808赵  磊15617271111</t>
  </si>
  <si>
    <t>魏剑啸13603742854</t>
  </si>
  <si>
    <t>建安区电子信息产业园</t>
  </si>
  <si>
    <t>总建筑面积35万平方米，主要建设综合服务中心、中试测试中心、标准化车间，以及电脑主机生产专线、电力设备生产专线、电子通信生产专线</t>
  </si>
  <si>
    <t>电子信息产业园三期</t>
  </si>
  <si>
    <t>长葛市河南黄河旋风股份有限公司超大腔体智能化锻造压机合成钻石产业化项目</t>
  </si>
  <si>
    <t>总建筑面积6.2万平方米，改造加工制造车间2栋，购置安装超大腔体智能化锻造Φ850缸径压机1000台（套），年产高温高压培育钻石321.3万克拉、CVD培育钻石49.31万颗、培育钻石加工138.96万克拉</t>
  </si>
  <si>
    <t>2022.01-2025.12</t>
  </si>
  <si>
    <t>1东车间投产</t>
  </si>
  <si>
    <t>2017-411082-04-02-955505</t>
  </si>
  <si>
    <r>
      <rPr>
        <sz val="11"/>
        <rFont val="仿宋_GB2312"/>
        <charset val="134"/>
      </rPr>
      <t>建字第411082201600064104105号</t>
    </r>
    <r>
      <rPr>
        <sz val="11"/>
        <rFont val="Arial"/>
        <charset val="134"/>
      </rPr>
      <t xml:space="preserve">	</t>
    </r>
  </si>
  <si>
    <t>长环建审[2021]51号</t>
  </si>
  <si>
    <r>
      <rPr>
        <sz val="11"/>
        <rFont val="仿宋_GB2312"/>
        <charset val="134"/>
      </rPr>
      <t>豫（2017）长葛市不动产权第0000287号</t>
    </r>
    <r>
      <rPr>
        <sz val="11"/>
        <rFont val="Arial"/>
        <charset val="134"/>
      </rPr>
      <t xml:space="preserve">		</t>
    </r>
  </si>
  <si>
    <t>河南黄河旋风股份有限公司</t>
  </si>
  <si>
    <t>曹河周</t>
  </si>
  <si>
    <t>厂房完工，安装超大腔体智能化锻造Φ850缸径压机660台（套）</t>
  </si>
  <si>
    <t>禹州市新材料产业园建设项目</t>
  </si>
  <si>
    <t>总建筑面积33.7万平方米，主要建设二层厂房、三层生产车间及配套设施等，年产300万套不锈钢厨卫制品</t>
  </si>
  <si>
    <t>2024.07-2026.12</t>
  </si>
  <si>
    <t>厂房、综合办公楼、专家楼、职工宿舍楼主体施工完成，设备进场安装</t>
  </si>
  <si>
    <t>2栋厂房钢结构施工已完成</t>
  </si>
  <si>
    <t>豫政土〔2023〕1698号</t>
  </si>
  <si>
    <t>王家岩</t>
  </si>
  <si>
    <t xml:space="preserve">王家岩
</t>
  </si>
  <si>
    <t>计划建设钢结构厂房13栋征地款已基本结清已经在环保管控白名单，但是商混站不在目前可以施工但是混凝土供应不足。</t>
  </si>
  <si>
    <t>环保管控期间，存在混凝土供应不足情况。</t>
  </si>
  <si>
    <t>世邦工业科技集团禹州精铸产业园有限公司禹州精铸产业基地项目</t>
  </si>
  <si>
    <t>总建筑面积10万平方米，主要建设厂房、科研楼及配套设施，年产3000台破碎机、制砂机、粉磨机</t>
  </si>
  <si>
    <t>部分破碎机、制砂机生产线建成投产</t>
  </si>
  <si>
    <t>厂房基础施工已完成</t>
  </si>
  <si>
    <t>2111-411081-04-01-462527</t>
  </si>
  <si>
    <t>地字第     411081201800018</t>
  </si>
  <si>
    <t>禹环评〔2024〕1036号</t>
  </si>
  <si>
    <t>禹州市不动产权0005626号</t>
  </si>
  <si>
    <t>世邦工业科技集团</t>
  </si>
  <si>
    <t>禹州市绿色铸造产业园</t>
  </si>
  <si>
    <t>韩佳伟</t>
  </si>
  <si>
    <t>位于禹州市绿色铸造园前期手续已完成，地基回填已完成但进度缓慢，现场长期施工力量不足。</t>
  </si>
  <si>
    <t>进度缓慢，现场施工力量不足。</t>
  </si>
  <si>
    <t>禹州市南塑新材料有限公司新型建筑材料项目</t>
  </si>
  <si>
    <t>总建筑面积10万平方米，主要建设生产车间、库房、办公楼、宿舍楼等设施，年产8万吨EPS聚苯产品、200万平方米XPS挤塑板系列产品和100万立方米复合板</t>
  </si>
  <si>
    <t>2022.05-2025.12</t>
  </si>
  <si>
    <t>2栋标准化厂房建成投产</t>
  </si>
  <si>
    <t>2111-411081-04-01-413690</t>
  </si>
  <si>
    <t>建字第411081202220003号</t>
  </si>
  <si>
    <t>禹环评[2023]1001号</t>
  </si>
  <si>
    <t>豫政土〔2022〕699号</t>
  </si>
  <si>
    <t>禹州市南塑新材料有限公司</t>
  </si>
  <si>
    <t>陶瓷专业园</t>
  </si>
  <si>
    <t>杨璐</t>
  </si>
  <si>
    <t>1号、2号两栋车间已完工，设备已入驻完毕，配套设施已完善，符合生产条件，目前已投产，但因产品市场原因，设备未全部开工3号厂房未开工，后续视企业资金情况适时开工建设。</t>
  </si>
  <si>
    <t>鄢陵县高端饮品生产基地建设项目</t>
  </si>
  <si>
    <t>总建筑面积30万平方米，主要建设水产品加工区、水文化展示区、水健康旅游区、水生态融合区及相应配套设施</t>
  </si>
  <si>
    <t>茶饮料生产车间设备安装到位，投入生产</t>
  </si>
  <si>
    <t>鄢发改投资审〔2022〕40号</t>
  </si>
  <si>
    <t>建字第41102420230001</t>
  </si>
  <si>
    <t>正在县级办理</t>
  </si>
  <si>
    <t>许政土用〔2022〕11号</t>
  </si>
  <si>
    <t>鄢陵县发展投资有限公司</t>
  </si>
  <si>
    <t>陈化店镇马桥社区</t>
  </si>
  <si>
    <t>一期已投产，已入库。</t>
  </si>
  <si>
    <t>建安区许昌汽车零部件生产基地</t>
  </si>
  <si>
    <t>总建筑面积20万平方米，主要建设综合服务管理中心、厂房等，重点招引入驻汽车零部件及装备制造企业和建成区装备制造企业退城进园</t>
  </si>
  <si>
    <t>2023.01-2025.07</t>
  </si>
  <si>
    <t>2020-411003-36-01-006749</t>
  </si>
  <si>
    <t>建字第411023202200002</t>
  </si>
  <si>
    <t>建安环审〔2022〕2号</t>
  </si>
  <si>
    <t>许政土征〔2011〕132号</t>
  </si>
  <si>
    <t>魏武大道以东、北苑大道以北</t>
  </si>
  <si>
    <t>三佳项目已建成投产；东太激光项目已建成；嘉尚机械生产车间主体施工完成，正在二次结构施工</t>
  </si>
  <si>
    <t>嘉尚机械入库情况</t>
  </si>
  <si>
    <t>7月嘉尚机械已入库总投资2.8亿，剩余投资较多</t>
  </si>
  <si>
    <t>鄢陵县花木交易基地建设项目</t>
  </si>
  <si>
    <t>总建筑面积约12.2万平方米，主要建设花木交易集散中心（包括花卉绿植交易区、冷链物流中心、物流配送中心等）、园艺设计服务中心、花木电商服务中心、产业研发创新中心、特色花木旅游集散中心</t>
  </si>
  <si>
    <t>园林公司总部基地装修完成，投入使用；花木交易区、花卉绿植交易区、庭院展示区等功能区建设完成</t>
  </si>
  <si>
    <t>2020-411024-05-03-114917</t>
  </si>
  <si>
    <t>许政土用〔2023〕35号</t>
  </si>
  <si>
    <t>乡村花语生态科技有限公司</t>
  </si>
  <si>
    <t>大马镇
前张社区</t>
  </si>
  <si>
    <t>目前496亩建设用地已批复、431亩林地已流转。正在完善可研报告，修订概念性规划。</t>
  </si>
  <si>
    <t>企业资金短缺问题，已与中铁十四局达成合作意向，待中铁十四局集团上会研究后签订合作协议。</t>
  </si>
  <si>
    <t>尽快与中铁十四局签订合作协议。</t>
  </si>
  <si>
    <t>吾悦广场商业裙楼主体施工，商业盒子二层施工</t>
  </si>
  <si>
    <t>2019-411002-70-03-008458</t>
  </si>
  <si>
    <t>万盛置业公司</t>
  </si>
  <si>
    <t>魏都区数字经济孵化园中澳新天</t>
  </si>
  <si>
    <t>宁志鹏</t>
  </si>
  <si>
    <t>建安区许继电气装备产业园</t>
  </si>
  <si>
    <t>总建筑面积8万平方米，主要建设电力设备方舱加工及新能源电池装备结构架生产线，年加工结构件2500万套、方舱1万套</t>
  </si>
  <si>
    <t>2023.01-2025.12</t>
  </si>
  <si>
    <t>许继集团制造中心</t>
  </si>
  <si>
    <t>装备制造产业园</t>
  </si>
  <si>
    <t>胡炳群15893759185</t>
  </si>
  <si>
    <t>经开区新型节能建筑材料生产基地项目</t>
  </si>
  <si>
    <t>总建筑面积约6.4万平方米，主要建设钢结构厂房及配套基础设施，主要生产智能电气类配套产品</t>
  </si>
  <si>
    <t>2024.03-2027.06</t>
  </si>
  <si>
    <t>厂房主体工程完工</t>
  </si>
  <si>
    <t>钢结构厂房立柱预埋螺栓施工</t>
  </si>
  <si>
    <t>2209-411071-04-01-150329</t>
  </si>
  <si>
    <t>建字第4110KFQ20240010</t>
  </si>
  <si>
    <t>豫政土〔2014〕1098号文</t>
  </si>
  <si>
    <t>许昌市经开区永胜街与兴华路交叉口向南300米</t>
  </si>
  <si>
    <t>刘振</t>
  </si>
  <si>
    <t>项目已已停工，计划由企业接手，正在核定工程量</t>
  </si>
  <si>
    <t>长葛市河南德佰特机电有限公司年产3万根液压油缸再制造项目</t>
  </si>
  <si>
    <t>总建筑面积2万平方米，主要建设标准化厂房，购置激光熔覆机、等离子熔覆机、螺杆式空压机等智能化机器设备，年产3万根液压油缸</t>
  </si>
  <si>
    <t>2024.01-2025.12</t>
  </si>
  <si>
    <t xml:space="preserve">2204-411082-04-01-140606
</t>
  </si>
  <si>
    <t>地字第411082202200027</t>
  </si>
  <si>
    <t>正在长葛市办理</t>
  </si>
  <si>
    <t>豫政土[2011]1253号</t>
  </si>
  <si>
    <t>河南德佰特机电有限公司</t>
  </si>
  <si>
    <t>吴正龙</t>
  </si>
  <si>
    <t>该项目进展顺利，一栋厂房主体已建成投用，暂用于物品堆放；一栋6层倒班楼正在进行二次结构施工；1栋3层办公楼内外粉刷已完成，正在进行后续装修施工</t>
  </si>
  <si>
    <t>长葛市河南新天地药业股份有限公司年产120吨原料药、配套产业链及绿色化共享制造研发创新平台项目</t>
  </si>
  <si>
    <t>总建筑面积7万平方米，主要建设智能化原料药生产车间、生产线、仓储车间、研发中心及配套设施等，年产120吨原料药及智能化特色原料药配套产业链，同步建设原料药绿色化共享制造研发创新平台</t>
  </si>
  <si>
    <t>2020-411082-27-03-097797</t>
  </si>
  <si>
    <t>地字第411082201500003100205号</t>
  </si>
  <si>
    <t>长国有（2013）字第201206321</t>
  </si>
  <si>
    <t>河南新天地药业股份有限公司</t>
  </si>
  <si>
    <t>厂房主体完工，部分设备安装。</t>
  </si>
  <si>
    <t>禹州市河南美加德年产5万吨新型复合材料项目</t>
  </si>
  <si>
    <t>总建筑面积4万平方米，主要建设标准化厂房、实验楼、研发中心及配套设施，年产5万吨铝基细化剂、铝基中间合金和铝合金添加剂等新型复合材料</t>
  </si>
  <si>
    <t>铝基细化剂、铝基中间合金生产线建成投产</t>
  </si>
  <si>
    <t>厂房已建成</t>
  </si>
  <si>
    <t>2305-411081-04-02-814300</t>
  </si>
  <si>
    <t>许环建审[2020]59号</t>
  </si>
  <si>
    <t>高性能铝镁合金产业链</t>
  </si>
  <si>
    <t>河南美加德新型复合材料有限公司</t>
  </si>
  <si>
    <t>胡少峰</t>
  </si>
  <si>
    <t>新建设项目占地80余亩，建成后厂房面积约6300平方。企业资金充足、自主招标。正在搭建钢结构。（企业主要生产铝基细化剂，属于“工业味精”催化剂，目前年产1万多吨）。</t>
  </si>
  <si>
    <t>长葛市河南美图印材有限公司年产5200万平米免处理CTP板材项目</t>
  </si>
  <si>
    <t>总建筑面积4.5万平方米，主要建设厂房、仓库、办公等设施，购置开卷机、氧化电源、涂布机等智能化设备，年产5200万平米免处理CTP版材</t>
  </si>
  <si>
    <t xml:space="preserve">2307-411082-04-01-245681
</t>
  </si>
  <si>
    <t xml:space="preserve">地字第4110822023YG0013386
</t>
  </si>
  <si>
    <t xml:space="preserve">长环建审[2024]21号
</t>
  </si>
  <si>
    <t xml:space="preserve">豫[2023]长不动产权第0024609号
</t>
  </si>
  <si>
    <t>河南美图印材有限公司</t>
  </si>
  <si>
    <t>王功晓</t>
  </si>
  <si>
    <t>该项目进展顺利，一栋厂房已建成，一条生产线已投产运行，还有3条产线待安装；原有场地的两栋办公用房正在改扩建；1栋倒班房已建成投用。场地西侧有大片空地，企业将根据效益决定是否继续新建厂房</t>
  </si>
  <si>
    <t>禹州市河南恒达超硬材料有限公司超硬材料生产线项目</t>
  </si>
  <si>
    <t>总建筑面积3万平方米，主要新建1栋标准化厂房、1栋科研楼，改造3栋标准化厂房及年产5亿克拉特种超硬单晶、年产20吨立方氮化硼、10吨金刚石生产线</t>
  </si>
  <si>
    <t>厂房建成，设备进场安装</t>
  </si>
  <si>
    <t>3栋厂房已建成投产，1栋厂房和科研楼主体施工已完成</t>
  </si>
  <si>
    <t>2304-411081-04-02-969590</t>
  </si>
  <si>
    <t>建字第411081202100017</t>
  </si>
  <si>
    <t>禹环评[2023]1090号</t>
  </si>
  <si>
    <t>禹国用（2016）第12-0023号</t>
  </si>
  <si>
    <t>河南恒达超硬材料有限公司</t>
  </si>
  <si>
    <t>中小企业创业园</t>
  </si>
  <si>
    <t>薛志辉</t>
  </si>
  <si>
    <t>已有3栋厂房，一栋标准化厂房正在搭建钢结构，一栋科研办公楼进行主体施工。一期、二期车间设备已正常投产。</t>
  </si>
  <si>
    <t>禹州市信创生态产业基地建设工程项目</t>
  </si>
  <si>
    <t>总建筑面积6.7万平方米，主要建设园区基础工程和园区信息化工程。园区基础工程主要包括研发大楼、标准化厂房、公寓、食堂及地下建筑等建设，园区信息化工程包含园区ICT基础设施、园区数字智能平台、园区三维位置平台、园区信息管理系统、园区运营管理中心等建设</t>
  </si>
  <si>
    <t>7栋厂房已建成，正在进行园区配套设施施工</t>
  </si>
  <si>
    <t>2106-411081-04-01-325014</t>
  </si>
  <si>
    <t>地字第411081202100031
建字第411081202200001</t>
  </si>
  <si>
    <t>202041108100000500</t>
  </si>
  <si>
    <t>豫2020禹州市不动产权第0012635号</t>
  </si>
  <si>
    <t>7栋厂房已封顶，安装窗户接近完成。</t>
  </si>
  <si>
    <t>长葛市尚辰机械制造有限公司年产600万套汽车配件建设项目</t>
  </si>
  <si>
    <t>总建筑面积3万平方米，主要建设标准化厂房及配套设施，购置CNC数控加工中心、激光切割机等设备，年产600万套奇瑞汽车配件</t>
  </si>
  <si>
    <t>2024.06-2026.10</t>
  </si>
  <si>
    <t>设备安装完成30％</t>
  </si>
  <si>
    <t xml:space="preserve">2308-411082-04-01-606454
</t>
  </si>
  <si>
    <t xml:space="preserve">地字第4110822023YG0009348号
</t>
  </si>
  <si>
    <t xml:space="preserve">长环建审[2024]35号
</t>
  </si>
  <si>
    <t xml:space="preserve">豫[2023]长不动产权第0028582号
</t>
  </si>
  <si>
    <t>长葛市尚辰机械制造有限公司</t>
  </si>
  <si>
    <t>贺莹</t>
  </si>
  <si>
    <t>该项目暂时使用行云电器北侧厂房；计划在行云西侧新建厂房，暂未开工建设。</t>
  </si>
  <si>
    <t>长葛市河南华港印务有限公司年产5000吨烟用接装纸项目</t>
  </si>
  <si>
    <t>总建筑面积4.1万平方米，主要建设生产车间、办公楼及配套设施，购置无溶剂凹印印刷机、烫金机、分切机、打孔机、复卷机、包装机等生产设备，年产5000吨高端烟用接装纸</t>
  </si>
  <si>
    <t>2021.06-2025.12</t>
  </si>
  <si>
    <t>2020-411082-23-03-008306</t>
  </si>
  <si>
    <t>建字第411082202000025104135号</t>
  </si>
  <si>
    <t>长环建审[2020]60号</t>
  </si>
  <si>
    <t>豫政土〔2021〕846号</t>
  </si>
  <si>
    <t>河南华港印务有限公司</t>
  </si>
  <si>
    <t>马江坡</t>
  </si>
  <si>
    <t>13849856111</t>
  </si>
  <si>
    <t>厂房已建好，明年进设备</t>
  </si>
  <si>
    <t>河南交投鄢陵交通安全设施生产基地项目</t>
  </si>
  <si>
    <t>总建筑面积8万平方米，主要建设生产车间4栋、库存车间、研发实验室及其附属配套设施，主要生产安全护栏、指示牌等交通安全设施，年产交通安全设施8万吨</t>
  </si>
  <si>
    <t>2#车间护栏板生产线投入生产；1#车间装修完成；办公楼投入使用，实训车间及维修车间装修完成80%；道路、绿化等附属配套设施施工完成70%</t>
  </si>
  <si>
    <t>2311-411024-04-01-712693</t>
  </si>
  <si>
    <t>省交通投资集团</t>
  </si>
  <si>
    <t>一期护栏板已投产，1栋生产车间已建成投产，3栋车间正在建设。</t>
  </si>
  <si>
    <t>鄢陵县生物质板材生产基地建设项目</t>
  </si>
  <si>
    <t>总建筑面积7万平方米，主要建设生产车间10栋，仓库，办公用房及其它配套设施，年产30万立方米高档家具板材</t>
  </si>
  <si>
    <t>2023.02-2025.12</t>
  </si>
  <si>
    <t>2202-411024-04-01531985</t>
  </si>
  <si>
    <t>许政土用〔2022〕5号</t>
  </si>
  <si>
    <t>华霖木业有限公司</t>
  </si>
  <si>
    <t>马坊镇
胡庄村</t>
  </si>
  <si>
    <t>胡彦辉</t>
  </si>
  <si>
    <t>一期8栋生产车间建设完成，成功引进山东森友、腾康、宏泰等6家板材企业投入生产；二期土地已批复，清障已完成。</t>
  </si>
  <si>
    <t>厂房等主要建筑物基础施工完成50%</t>
  </si>
  <si>
    <t>围墙基础开挖、进场临时道路及大门已搭设完成，项目施工图初设已完成，地质勘探准备进场。</t>
  </si>
  <si>
    <t>2308-411002-04-01-817939</t>
  </si>
  <si>
    <t>4110022024YG0002432</t>
  </si>
  <si>
    <t>豫（2024）许昌市不动产权第008526号</t>
  </si>
  <si>
    <t>领存技术有限公司</t>
  </si>
  <si>
    <t>魏都区高新产业园区劳动路与宏腾路交叉口西南角</t>
  </si>
  <si>
    <t>吴小洁</t>
  </si>
  <si>
    <t>土地招拍挂已完成；邮储银行已授信3.2亿，主要用于建安工程，目前正在进行施工招标，已发标。魏都区预计年底前可进场施工。</t>
  </si>
  <si>
    <t>征迁补偿不到位。</t>
  </si>
  <si>
    <t>建安区许昌天安清洁能源煤炭循环经济产业园项目</t>
  </si>
  <si>
    <t>总建筑面积12.6万平方米，主要建设年洗选150万吨清洁煤生产线1条、年产1000万平方米仿大理石透水砖生产线1条，配套建设1条精煤生产线至三洋铁路灵井站台全封闭管状皮带运输长廊</t>
  </si>
  <si>
    <t>2024.06-2026.12</t>
  </si>
  <si>
    <t>透水砖生产线建成投产</t>
  </si>
  <si>
    <t>2212-411003-04-01-749467</t>
  </si>
  <si>
    <t>建字第411003202300010</t>
  </si>
  <si>
    <t>建安环审〔2022〕40号</t>
  </si>
  <si>
    <t>豫政土〔2022〕1745号</t>
  </si>
  <si>
    <t>许昌天安清洁能源科技有限公司</t>
  </si>
  <si>
    <t>灵井镇建材产业园</t>
  </si>
  <si>
    <t>灵井镇</t>
  </si>
  <si>
    <t>杨广军15939999961</t>
  </si>
  <si>
    <t>谭向辉13782206516</t>
  </si>
  <si>
    <t>车间正在内部改造，已入库</t>
  </si>
  <si>
    <t>高新区瑞尔电气智慧岛智能配电研发制造项目</t>
  </si>
  <si>
    <t>总建筑面积10万平方米，主要建设智能配电装备产品生产基地、研发中心及相关配套设施，年产10万套高低压柜</t>
  </si>
  <si>
    <t>2024.11-2026.10</t>
  </si>
  <si>
    <t>基础施工。</t>
  </si>
  <si>
    <t>2205-411051-04-02-923540</t>
  </si>
  <si>
    <t>地字第4110002023YG0001394</t>
  </si>
  <si>
    <t>许文物[2023]014号</t>
  </si>
  <si>
    <t>豫政土[2023]206号</t>
  </si>
  <si>
    <t>河南瑞尔电气股份有限公司</t>
  </si>
  <si>
    <t>周寨路以东、祥兴街以北</t>
  </si>
  <si>
    <t>张小会</t>
  </si>
  <si>
    <t>临建办公用房已搭设完毕投入使用，正在基础施工。</t>
  </si>
  <si>
    <t>高新区首舶汽车用品产业基地项目</t>
  </si>
  <si>
    <t>总建筑面积5万平方米，主要建设3D激光全息扫描原车打版生产线及CNC加工中心，生产TPV材质的耐磨型新型汽车尾箱垫及其他汽车零配件</t>
  </si>
  <si>
    <t>2024.03-2025.08</t>
  </si>
  <si>
    <t>主体工程施工。</t>
  </si>
  <si>
    <t>2301-411051-04-05-627559</t>
  </si>
  <si>
    <t>地字第411000202300001号</t>
  </si>
  <si>
    <t>许文物(2023)015号</t>
  </si>
  <si>
    <t>豫政土〔2023〕206号</t>
  </si>
  <si>
    <t>许昌市首舶产业园管理有限公司</t>
  </si>
  <si>
    <t>许州路以西、祥兴街以北</t>
  </si>
  <si>
    <t>杨松照</t>
  </si>
  <si>
    <t>杨牧鑫</t>
  </si>
  <si>
    <t>厂房已基本建设完成、外粉已完成，整体进度较快，预计年后一季度进设备，6月调试生产</t>
  </si>
  <si>
    <t>经开区许昌德成工艺品有限公司高端发制品生产项目</t>
  </si>
  <si>
    <t>总建筑面积约4.2万平方米，主要建设原料仓库、半成品周转库、打发车间、顺发车间、水洗车间、三联机车间、高针车间、手缠车间、包装车间以及配套污水处理设施</t>
  </si>
  <si>
    <t>2024.08-2025.12</t>
  </si>
  <si>
    <t>2304-411071-04-01-332646</t>
  </si>
  <si>
    <t>建字第4110002024GG0001219</t>
  </si>
  <si>
    <t>许环建审[2023]21号</t>
  </si>
  <si>
    <t>许昌德成工艺品有限公司</t>
  </si>
  <si>
    <t>许昌市经开区屯田路与西外环交叉口东北侧</t>
  </si>
  <si>
    <t>正在进行主体施工，进展顺利</t>
  </si>
  <si>
    <t>经开区爱厨油脂年产7.8万吨花生油项目</t>
  </si>
  <si>
    <t>总建筑面积约4万平方米，主要建设花生油冷榨生产车间、植物油罐组、粮油检测中心、花生原料库等一站式服务及附属工程，年加工生产花生油7.8万吨</t>
  </si>
  <si>
    <t>油罐施工完成40%</t>
  </si>
  <si>
    <t>油罐及厂区道路施工完成50%</t>
  </si>
  <si>
    <t>2209-411071-04-01-270631</t>
  </si>
  <si>
    <t>地字第411000202200026号</t>
  </si>
  <si>
    <t>许环建审【2022】53号</t>
  </si>
  <si>
    <t>豫（2022）许昌市不动产权第0211755号</t>
  </si>
  <si>
    <t>河南粮投油脂有限公司</t>
  </si>
  <si>
    <t>许昌市经开区屯田路中段</t>
  </si>
  <si>
    <t>薛银民</t>
  </si>
  <si>
    <t>已完成施工招标，正在商讨合作协议</t>
  </si>
  <si>
    <t>鄢陵县唐韵乡村文化旅游度假区建设项目</t>
  </si>
  <si>
    <t>总建筑面积6万平方米，主要建设乡村文化旅游区、健康养老区、餐饮住宿区、红色旅游区、国医馆、彭祖文化展示区、观光旅游区及其他配套设施</t>
  </si>
  <si>
    <t>民宿村落、民俗文化广场施工完成；园区内部升级改造完成，小吃街施工完成，投入使用</t>
  </si>
  <si>
    <t xml:space="preserve">2109-411024-04-05-921924 </t>
  </si>
  <si>
    <t>鄢陵县唐韵生态旅游有限公司</t>
  </si>
  <si>
    <t>花溪大道东侧</t>
  </si>
  <si>
    <t>陈化店镇</t>
  </si>
  <si>
    <t>已基本建设完毕</t>
  </si>
  <si>
    <t>部分产线建成投产</t>
  </si>
  <si>
    <t>入驻改造施工完成，第一条石英砂生产线安装调试</t>
  </si>
  <si>
    <t>2310-411002-04-01-775492</t>
  </si>
  <si>
    <t>许魏环建审[2023]17号</t>
  </si>
  <si>
    <t>魏都区智能制造产业园区西外环与新绿街交叉口西南角</t>
  </si>
  <si>
    <t>黄秋艳</t>
  </si>
  <si>
    <t>一期石英砂产线已建成，正在进行试生产；二期石英棒、石英管暂无建设空间。</t>
  </si>
  <si>
    <t>一期已建成投用，二期暂无实施时间。进场道路运煤车灰尘影响产品质量和企业形象。</t>
  </si>
  <si>
    <t>经开区许昌文基工艺品有限公司新建发条生产线项目</t>
  </si>
  <si>
    <t>总建筑面积约6万平方米,主要建设标准化厂房、原料仓库、综合楼及污水处理设施，年产500万条发条</t>
  </si>
  <si>
    <t>1号厂房地基基础已完工；2号厂房主体结构已完工，正在进行消防设施安装；5号、7号厂房主体2层施工</t>
  </si>
  <si>
    <t>2312-411071-04-01-670669</t>
  </si>
  <si>
    <t>建字第4110002024GG0001251</t>
  </si>
  <si>
    <t>许环建审[2024]1号</t>
  </si>
  <si>
    <t>许昌文基工艺品有限公司</t>
  </si>
  <si>
    <t>许昌市经开区阳光大道2799号</t>
  </si>
  <si>
    <t>刘飞</t>
  </si>
  <si>
    <t>主体基本建成，进展顺利</t>
  </si>
  <si>
    <t>经开区许昌润亚工艺品发展有限公司假发制品生产线建设项目</t>
  </si>
  <si>
    <t>总建筑面积约5.5万平方米，主要建设5栋厂房、1栋综合楼、1栋研发楼，年产1600万套假发制品</t>
  </si>
  <si>
    <t>厂房内部装修施工完成50%</t>
  </si>
  <si>
    <t>研发楼、1号厂房、3号厂房、5号楼基础梁浇筑完成</t>
  </si>
  <si>
    <t>2312-411071-04-01-393528</t>
  </si>
  <si>
    <t>地字第4110002024YG0010485</t>
  </si>
  <si>
    <t>许环建审〔2023〕26号</t>
  </si>
  <si>
    <t>许昌市润亚工艺品发展有限公司</t>
  </si>
  <si>
    <t>许昌市经开区屯田路北段</t>
  </si>
  <si>
    <t>杨锦浩</t>
  </si>
  <si>
    <t>长葛市河南佰汇康科技有限公司电子信息与电商产业园项目</t>
  </si>
  <si>
    <t>总建筑面积13万平方米，主要建设标准化厂房、办公楼，建成后引进新型电子元器件、半导体封装测试、光电子器件和电子产品材料等电子信息类产业</t>
  </si>
  <si>
    <t>2103-411082-04-01-922238</t>
  </si>
  <si>
    <t>地字第411082202100045号</t>
  </si>
  <si>
    <t>长环建审[2019]59号</t>
  </si>
  <si>
    <t>（豫证土〔2019〕1303号）</t>
  </si>
  <si>
    <t>河南佰汇康科技有限公司</t>
  </si>
  <si>
    <t>长葛市临港产业发展服务中心</t>
  </si>
  <si>
    <t>13598987196</t>
  </si>
  <si>
    <t>该项目进展顺利，部分企业入驻，整体入驻率不高，目前办公楼还在建设中，南侧还有部分空地可以建设。</t>
  </si>
  <si>
    <t>经开区生物芯片研发制造项目</t>
  </si>
  <si>
    <t>总建筑面积约2.2万平方米，主要建设医学检验和核酸检测中心、司法鉴定中心、食品检测中心等实验室，以及基因检测试剂盒研发、GMP生产厂房、核酸检测医疗器械的研发生产、基因数据存储中心等配套设施</t>
  </si>
  <si>
    <t>2022.07-2025.09</t>
  </si>
  <si>
    <t>实验室内部装修完成，等待验收，订购实验设备</t>
  </si>
  <si>
    <t>2204-411071-04-01-971639</t>
  </si>
  <si>
    <t>地字第411000202200010号</t>
  </si>
  <si>
    <t>许环建审〔2022〕29号</t>
  </si>
  <si>
    <t>豫〔2022〕许昌市不动产权第0229054号</t>
  </si>
  <si>
    <t>许昌博奥润康医学检验实验室有限公司</t>
  </si>
  <si>
    <t>许昌市经开区金龙街开元大道交叉口</t>
  </si>
  <si>
    <t>剩余工程量较少，需省卫健委进行验收批复</t>
  </si>
  <si>
    <t>禹州市鼎拓铸业有限公司轨道交通装备配件生产项目</t>
  </si>
  <si>
    <t>总建筑面积2.5万平方米，主要建设4条铸铝生产线、1座环保型喷漆房，年产5万套铝制品轨道交通装备配件及军工产品</t>
  </si>
  <si>
    <t>2111-411081-04-01-152181</t>
  </si>
  <si>
    <t>禹环评〔2023〕1113号</t>
  </si>
  <si>
    <t>禹州市鼎拓铸业有限公司</t>
  </si>
  <si>
    <t>绿色铸造产业园2号标准化厂房</t>
  </si>
  <si>
    <t>王耀辉</t>
  </si>
  <si>
    <t>毛世斌</t>
  </si>
  <si>
    <t>入驻2号标准化厂房，正在安装设备。</t>
  </si>
  <si>
    <t>长葛市河南绿岛风空气系统有限公司空气系统科技设备生产基地项目</t>
  </si>
  <si>
    <t>总建筑面积3.5万平方米，主要建设标准化厂房、办公楼，购置冲床、折弯机、点焊机、总装流水线、打包机等机器设备，研发、生产与销售新风系统、暗装新风系统、浴霸系列产品、机电通风系列产品等</t>
  </si>
  <si>
    <t>2022.08-2025.12</t>
  </si>
  <si>
    <t>2104-411082-04-05-613679</t>
  </si>
  <si>
    <t>地字第411082202200026号</t>
  </si>
  <si>
    <t>长环建审[2022]32号</t>
  </si>
  <si>
    <t>豫政土[2021]981号
豫政土[2022]173号</t>
  </si>
  <si>
    <t>河南绿岛风空气系统有限公司</t>
  </si>
  <si>
    <t>岳跃辉</t>
  </si>
  <si>
    <t>厂房建好，现用作仓库，因市政排污没弄好（西昌路已经动工），未进设备，排污解决后进设备调试生产。</t>
  </si>
  <si>
    <t>长葛市河南瑞沣铝业有限公司年产5万吨高端CTP板基铝板带箔项目</t>
  </si>
  <si>
    <t>总建筑面积3.1万平方米，主要建设原料预处理车间、熔铸车间、仓库及配套设施，购置蓄热式熔炼炉、燃气保温炉、铸轧机、冷轧机、精轧机及相关环保除尘设备及附属设备，年产5万吨高端CTP板基铝板带箔</t>
  </si>
  <si>
    <t>2022.08-2025.10</t>
  </si>
  <si>
    <t>2203-411082-04-01-372605</t>
  </si>
  <si>
    <t>建字第411082201600016106202</t>
  </si>
  <si>
    <r>
      <rPr>
        <sz val="11"/>
        <rFont val="仿宋_GB2312"/>
        <charset val="134"/>
      </rPr>
      <t>豫政土</t>
    </r>
    <r>
      <rPr>
        <sz val="11"/>
        <rFont val="宋体"/>
        <charset val="134"/>
      </rPr>
      <t>﹝</t>
    </r>
    <r>
      <rPr>
        <sz val="11"/>
        <rFont val="仿宋_GB2312"/>
        <charset val="134"/>
      </rPr>
      <t>2019</t>
    </r>
    <r>
      <rPr>
        <sz val="11"/>
        <rFont val="宋体"/>
        <charset val="134"/>
      </rPr>
      <t>﹞</t>
    </r>
    <r>
      <rPr>
        <sz val="11"/>
        <rFont val="仿宋_GB2312"/>
        <charset val="134"/>
      </rPr>
      <t>72号</t>
    </r>
  </si>
  <si>
    <t>河南瑞沣铝业有限公司</t>
  </si>
  <si>
    <t>张占杰</t>
  </si>
  <si>
    <t>厂房完工，设备正在安装调试。</t>
  </si>
  <si>
    <t>长葛市农产品冷链物流加工配送中心建设工程</t>
  </si>
  <si>
    <t>总建筑面积20万平方米，主要建设分拣中心、低温加工处理中心、冷藏保鲜库、交易中心、配送中心、仓库及辅助用房，建成农产品冷链物流加工配送中心</t>
  </si>
  <si>
    <t>2023.06-2025.12</t>
  </si>
  <si>
    <t>主体施工</t>
  </si>
  <si>
    <t xml:space="preserve">2020-411082-72-03-102842
</t>
  </si>
  <si>
    <t>地字第411082202200024号</t>
  </si>
  <si>
    <t>（2019）长葛市不动产权第0004042号</t>
  </si>
  <si>
    <t>长葛中德产业孵化园有限公司</t>
  </si>
  <si>
    <t>张桐</t>
  </si>
  <si>
    <t>该项目一栋办公楼已建成、一栋厂房已建设完成、一栋厂房钢结构搭接完成、另一栋正在基础施工，明年建成投用</t>
  </si>
  <si>
    <t>前期已列入，整体进展缓慢</t>
  </si>
  <si>
    <t>长葛市河南新尚荣金属科技有限公司年分拣、加工100万吨废不锈钢项目</t>
  </si>
  <si>
    <t>总建筑面积2万平方米，主要购置抓钢机、等离子切割机、金属打包机、金属元素分析仪辐射检测仪等其他设备，年分拣、加工100万吨废钢铁</t>
  </si>
  <si>
    <t>2024.07-2025.12</t>
  </si>
  <si>
    <t>2405-411061-04-03-998215</t>
  </si>
  <si>
    <t>不需要</t>
  </si>
  <si>
    <t>河南新尚荣金属科技有限公司</t>
  </si>
  <si>
    <t>厂房完工，设备安装调试，计划再租用1栋西侧厂房，准备达到年加工100万吨能力</t>
  </si>
  <si>
    <t>长葛市凯利达金刚石工具有限公司凯利达钻石培育项目</t>
  </si>
  <si>
    <t>总建筑面积0.5万平方，主要购置生产设备60余台，建设钻石培育、切割生产线</t>
  </si>
  <si>
    <t>2024.01-2025.11</t>
  </si>
  <si>
    <t xml:space="preserve">2401-411082-04-02-856766
</t>
  </si>
  <si>
    <t xml:space="preserve">长环建审〔2023〕37号
</t>
  </si>
  <si>
    <t>长葛市凯利达金刚石工具有限公司</t>
  </si>
  <si>
    <t>长葛市金桥办</t>
  </si>
  <si>
    <t>金桥办</t>
  </si>
  <si>
    <t>周洋洋</t>
  </si>
  <si>
    <t>一期设备投产，二期厂房主体完工，部分设备安装</t>
  </si>
  <si>
    <t>建安区许昌硕宇化工年产10000吨医用硅油项目</t>
  </si>
  <si>
    <t>总建筑面积4.8万平方米，主要建设综合楼1栋、研发楼1栋、标准化车间6栋、仓库2栋及配套设施，建设医用硅油生产线16条，化学助剂生产线2条，年产医用硅油10000吨</t>
  </si>
  <si>
    <t>综合楼、研发楼、车间、仓库建设完成，订购生产设备</t>
  </si>
  <si>
    <t>许昌硕宇精细化工有限公司</t>
  </si>
  <si>
    <t>姜上一
15393798855</t>
  </si>
  <si>
    <t>车间主体正在进行施工,已入库</t>
  </si>
  <si>
    <t>长葛市河南紫米食业有限公司智能化冷链物流项目</t>
  </si>
  <si>
    <t>总建筑面积1万平方米，主要建设低温加工处理中心、冷藏保鲜库、配送中心、仓库及辅助用房，建成食品冷链物流配送中心</t>
  </si>
  <si>
    <t xml:space="preserve">2302-411082-04-01-628716
</t>
  </si>
  <si>
    <t>已租赁村集体土地（原有土地）</t>
  </si>
  <si>
    <t>河南紫米食业有限公司</t>
  </si>
  <si>
    <t>张红兵</t>
  </si>
  <si>
    <t>一栋厂房已建设完成，具备安装设备条件；一栋规划的宿舍楼因资金问题暂未建设</t>
  </si>
  <si>
    <t>禹州市河南省亮点制药有限公司新型兽药制品项目</t>
  </si>
  <si>
    <t>总建筑面积4万平方米，主要建设厂房、办公楼、实验室，并对原有厂房进行改造，新上添加剂生产线、预混合饲料生产线、中药提取生产线、口服液生产线、颗粒剂生产线，年产5000吨新型兽药制品</t>
  </si>
  <si>
    <t>2栋厂房已建成，部分设备正在安装</t>
  </si>
  <si>
    <t>2307-411081-04-01-930008</t>
  </si>
  <si>
    <t>禹环评〔2022〕1071号</t>
  </si>
  <si>
    <t>河南省亮点制药有限公司</t>
  </si>
  <si>
    <t>顺店镇西魏庄村</t>
  </si>
  <si>
    <t>王军安</t>
  </si>
  <si>
    <t>2栋厂房钢结构已封顶。</t>
  </si>
  <si>
    <t>禹州市河南汇康薯业有限公司红薯淀粉、红薯制品生产项目</t>
  </si>
  <si>
    <t>总建筑面积4万平方米，主要建设6栋生产车间、仓库、办公楼及2条红薯淀粉制品生产线，年产5000吨红薯淀粉、3000吨红薯制品</t>
  </si>
  <si>
    <t>2024.02-2026.09</t>
  </si>
  <si>
    <t>设备安装完成，淀粉车间调试生产</t>
  </si>
  <si>
    <t>厂房、办公楼施工已完成，设备正在安装调试</t>
  </si>
  <si>
    <t>2307-411081-04-05-318159</t>
  </si>
  <si>
    <t>禹环评〔2023〕1083号</t>
  </si>
  <si>
    <t>河南汇康薯业有限公司</t>
  </si>
  <si>
    <t>张得镇大槐树赵村</t>
  </si>
  <si>
    <t>朱延民</t>
  </si>
  <si>
    <t>厂房主体已完成，大部分设备已安装完毕，正在进行生产，剩余一小部分设备根据实际需求进驻安装中，办公楼已完工。</t>
  </si>
  <si>
    <t>禹州市河南神恒实业有限公司特高压电瓷法兰项目</t>
  </si>
  <si>
    <t>总建筑面积3.5万平方米，主要建设5栋标准厂房及5条生产线，配套建设办公楼及职工宿舍，年产3万吨高铁、电力工程用特高压电瓷法兰</t>
  </si>
  <si>
    <t>2栋标准化厂房建成投产，1栋标准化厂房建成</t>
  </si>
  <si>
    <t>2209-411081-04-01-978472</t>
  </si>
  <si>
    <t>豫政土〔2017〕975号</t>
  </si>
  <si>
    <t>禹环评（2022）1077号</t>
  </si>
  <si>
    <t>建字第411081202320010号</t>
  </si>
  <si>
    <t>河南神恒实业有限公司</t>
  </si>
  <si>
    <t>连龙飞</t>
  </si>
  <si>
    <t>2栋厂房已建成投产，1栋厂房钢结构已封顶。</t>
  </si>
  <si>
    <t>禹州市正合生药业有限公司年加工500吨中药饮片项目</t>
  </si>
  <si>
    <t>总建筑面积1万平方米，主要建设中药饮片生产线和中药饮片销售中心等</t>
  </si>
  <si>
    <t>厂房、办公楼主体施工完成</t>
  </si>
  <si>
    <t>2303-411081-04-01-401665</t>
  </si>
  <si>
    <t>河南省正合生药业有限公司</t>
  </si>
  <si>
    <t>西工业园区</t>
  </si>
  <si>
    <t>田青稳</t>
  </si>
  <si>
    <t>一栋办公楼，两栋4层厂房框架已建成，正在进行封顶工作，现场正在进行施工。</t>
  </si>
  <si>
    <t>长葛市裕玫特科技有限公司年加工100万支智能天窗帘和开合帘项目</t>
  </si>
  <si>
    <t>总建筑面积1.1万平方米，主要建设厂房办公建筑及其他附属建筑，购置数控切割机，数控打梁机，自动化流水线，自动穿片机，智能检测设备，年加工100万支智能天窗帘和开合帘</t>
  </si>
  <si>
    <t>2024.06-2026.06</t>
  </si>
  <si>
    <t>厂房完工，设备开始安装</t>
  </si>
  <si>
    <t>2308-411082-04-01-757101</t>
  </si>
  <si>
    <t xml:space="preserve">地字第4110822023YG0011356号
</t>
  </si>
  <si>
    <t xml:space="preserve">豫（2023）长葛市不动产权第0028572号
</t>
  </si>
  <si>
    <t>许昌裕玫特科技有限公司</t>
  </si>
  <si>
    <t>王宁</t>
  </si>
  <si>
    <t>厂房主体正在施工</t>
  </si>
  <si>
    <t>襄城县河南拓金材料有限公司电子级高纯硅基新材料项目</t>
  </si>
  <si>
    <t>总建筑面积2.4万平方米，主要建设办公楼、研发中心、宿舍楼及供电供水等配套设施，购置安装生产设备设施、检验检测仪器，年产电光源级高纯石英砂1.4万吨、太阳能/半导体级石英坩埚用高纯石英砂0.6万吨</t>
  </si>
  <si>
    <t>一号厂房已完工</t>
  </si>
  <si>
    <t>2304-411025-04-01-250959</t>
  </si>
  <si>
    <t>襄环建审〔2024）6号</t>
  </si>
  <si>
    <t>豫（2004）襄城县0000060号</t>
  </si>
  <si>
    <t>河南拓金材料有限公司</t>
  </si>
  <si>
    <t>鄢陵县河南振德年产5亿双医用灭菌橡胶外科手套项目</t>
  </si>
  <si>
    <t>总建筑面积2.6万平方米，主要对生产车间、物流仓储、检测中心进行改造，新建污水处理中心，年产5亿双医用灭菌橡胶外科手套</t>
  </si>
  <si>
    <t>2023.09-2025.08</t>
  </si>
  <si>
    <t>进口线设备安装完成，投入生产</t>
  </si>
  <si>
    <t>2208-411024-04-02-142860</t>
  </si>
  <si>
    <t>鄢环建审
〔2022〕27号</t>
  </si>
  <si>
    <t>河南振德医疗用品有限公司</t>
  </si>
  <si>
    <t>未来大道
北侧</t>
  </si>
  <si>
    <t>目前，2条橡胶手套生产线设备安装完成，正在生产；2条进口乳胶手套生产线设备正在安装，其余16条生产线正在订购、逐步完成安装。</t>
  </si>
  <si>
    <t>鄢陵县河南瘦十七健康科技有限公司高端健康食品生产项目</t>
  </si>
  <si>
    <t>总建筑面积2万平方米，主要建设食品生产车间、实验室、研发中心、销售中心、直播基地等，年产5000万盒高端健康食品</t>
  </si>
  <si>
    <t>2207-411024-04-02-563105</t>
  </si>
  <si>
    <t>地字第411024202300003
建字第1024202300010（建筑）</t>
  </si>
  <si>
    <t>河南瘦十七健康科技有限公司</t>
  </si>
  <si>
    <t>工人路西侧</t>
  </si>
  <si>
    <t>一期部分设备安装完成；二期生产车间正在进行钢结构主体施工，办公楼正在进行主体施工。</t>
  </si>
  <si>
    <t>建安区恒钰公司科技产业园</t>
  </si>
  <si>
    <t>总建筑面积3.5万平方米，主要建设车间5栋，综合研发楼1栋，购置先进高精密、智能化生产设备，年产仿生机器人发饰500万条、仿生机器人零部件10万件</t>
  </si>
  <si>
    <t>泉店、马庄坑塘部分施工</t>
  </si>
  <si>
    <t>建安发改审批〔2023〕96号</t>
  </si>
  <si>
    <t>许昌市建安区恒钰实业有限公司</t>
  </si>
  <si>
    <t>昌盛路武林风东侧</t>
  </si>
  <si>
    <t>张晓阳17538699969</t>
  </si>
  <si>
    <t>车间、综合研发楼正在主体施工。已入库</t>
  </si>
  <si>
    <t>建安区许昌嘉浩发制品公司年产100万套发制品项目</t>
  </si>
  <si>
    <t>总建筑面积2.3万平方米，主要建设生产车间及配套设施，年产100万套发制品</t>
  </si>
  <si>
    <t>已完成河道清淤疏浚；完成堤防整修加固12.2公里</t>
  </si>
  <si>
    <t>建安发改审批〔2023〕31号</t>
  </si>
  <si>
    <t>许昌嘉浩发制品有限公司</t>
  </si>
  <si>
    <t>尚集街以南、滨河路以东</t>
  </si>
  <si>
    <t>肖浩磊15936345698</t>
  </si>
  <si>
    <t>生产车间已施工完成，正在进行设备安装调试，已经入库</t>
  </si>
  <si>
    <t>入库情况</t>
  </si>
  <si>
    <t>8月已入库总投资0.3亿，剩余投资较少</t>
  </si>
  <si>
    <t>长葛市葛威车轮有限公司年产400万只汽车轮毂生产项目</t>
  </si>
  <si>
    <t>总建筑面积4万平方米，主要建设厂房及附属设施，购置剪板机、裹园机、冲压机等设备，年产400万只汽车轮毂</t>
  </si>
  <si>
    <t xml:space="preserve">2312-411082-04-01-969886
</t>
  </si>
  <si>
    <t xml:space="preserve">豫（2021）长葛市不动产权第0012012号
</t>
  </si>
  <si>
    <t>长葛市葛威车轮有限公司</t>
  </si>
  <si>
    <t>岳朝中</t>
  </si>
  <si>
    <t>13703746685</t>
  </si>
  <si>
    <t>1栋主体框架已建成，开始进行外部吊装。</t>
  </si>
  <si>
    <t>经开区河南邦泓工贸有限公司新建发帘发条及头套生产线项目</t>
  </si>
  <si>
    <t>总建筑面积约1.4万平方米，主要建设办公楼、原材料仓库、打发车间、顺发车间、高针车间、手缠车间、半成品周转库、挑白发车间、三联机车间、高针车间及配套基础设施</t>
  </si>
  <si>
    <t>2024.07-2025.06</t>
  </si>
  <si>
    <t>墙面内外粉完成，门窗安装70%</t>
  </si>
  <si>
    <t>2407-411071-04-01-184687</t>
  </si>
  <si>
    <t>编制环评报告</t>
  </si>
  <si>
    <t>河南邦泓工贸有限公司</t>
  </si>
  <si>
    <t>许昌市经开区解放路与瑞祥路交叉口向西</t>
  </si>
  <si>
    <t>黄新刚</t>
  </si>
  <si>
    <t>改造入驻项目，设备大部分为二手设备，无法入库</t>
  </si>
  <si>
    <t>8月份入库总投资1.2亿元，投资剩余较多</t>
  </si>
  <si>
    <t>联合工房主体施工，生产管理用房基础施工完成</t>
  </si>
  <si>
    <t>2020-411002-22-03-009257</t>
  </si>
  <si>
    <t>地字第411002202000001号</t>
  </si>
  <si>
    <t>许魏环建审〔2019〕36</t>
  </si>
  <si>
    <t>豫（2021）许昌市不动产权第0133445号</t>
  </si>
  <si>
    <t>黄金叶（帝豪）实业公司</t>
  </si>
  <si>
    <t>魏都区五一路办事处八一路与五一路交叉口东南角</t>
  </si>
  <si>
    <t>周丹</t>
  </si>
  <si>
    <t>建安区许昌威肯发制品扩建项目</t>
  </si>
  <si>
    <t>总建筑面积3.3万平方米，主要建设主厂房2栋、办公楼、宿舍楼、餐厅等，年产发条70万条、头套6万套</t>
  </si>
  <si>
    <t>部分施工</t>
  </si>
  <si>
    <t>2307-411003-04-01-350751</t>
  </si>
  <si>
    <t>许昌威肯发制品有限公司</t>
  </si>
  <si>
    <t>灵井镇工业园区</t>
  </si>
  <si>
    <t>孔祥锋13639668766</t>
  </si>
  <si>
    <t>厂房及办公楼正在进行二次结构施工，已入库</t>
  </si>
  <si>
    <t>已入库，剩余投资较多</t>
  </si>
  <si>
    <t>襄城县河南阔江高分子材料科技有限公司新型电子封装材料等专用精细化工产品项目</t>
  </si>
  <si>
    <t>总建筑面积3万平方米，建设生产车间、仓库等建筑，拟生产2000t/a联苯二氯苄，600t/a联苯二甲醚、400t/a2-噻吩乙酰氯、4000t/a对硝基苯酚钠、4,4'-二硝基二苯醚、2000t/a二乙酰阿昔洛韦、二乙酰鸟嘌呤</t>
  </si>
  <si>
    <t>2024.07-2025.09</t>
  </si>
  <si>
    <t>2201-411025-04-05-691729</t>
  </si>
  <si>
    <t>豫政土〔2019〕777号</t>
  </si>
  <si>
    <t>襄环建审〔2023）01号</t>
  </si>
  <si>
    <t>地字411025202200006号</t>
  </si>
  <si>
    <t>河南阔江高分子材料科技有限公司</t>
  </si>
  <si>
    <t>长葛市黄河新净界绿色提纯建设项目</t>
  </si>
  <si>
    <t>总建筑面积1.5万平方米，主要建设标准化厂房，新增提纯、污水处理、废气处理等关键设备，年产金刚石提纯量72亿克拉，年污水处理能力18万吨</t>
  </si>
  <si>
    <t>2208-411082-04-05-377819</t>
  </si>
  <si>
    <t>建字第411082201600064104105号</t>
  </si>
  <si>
    <t>长环建审〔2023〕20号</t>
  </si>
  <si>
    <t>豫（2017）长葛市不动产权第0000287号</t>
  </si>
  <si>
    <t>河南黄河新净界环保工程有限责任公司</t>
  </si>
  <si>
    <t>许昌市产投接手，计划实施，进行金刚石提纯，已开工订购设备。经与市投资集团联系，土地手续有点问题，明年购买设备、规模不太大，能够继续实施</t>
  </si>
  <si>
    <t>该厂房已停滞多年</t>
  </si>
  <si>
    <t>临建搭设完成，基础施工完成70%</t>
  </si>
  <si>
    <t xml:space="preserve">2309-411002-04-01-642265 </t>
  </si>
  <si>
    <t>4110002024000GG8477</t>
  </si>
  <si>
    <t>豫（2018）许昌市不动产权第0059394号</t>
  </si>
  <si>
    <t>许昌鼎峰实业有限公司</t>
  </si>
  <si>
    <t>魏都区新兴办事处文峰路与许由路交叉口</t>
  </si>
  <si>
    <t>现场2栋主体建筑正在施工。</t>
  </si>
  <si>
    <t>襄城县许昌市亚安电气绝缘漆厂有限公司年产12000吨环境友好型高耐温高耐压电气绝缘材料项目</t>
  </si>
  <si>
    <t>总建筑面积1.6万平方米，主要建设生产车间及仓库，购置生产设备、检测设备、包装及仓储设备、消防、环保、安全设施等主要设备设施130余套台</t>
  </si>
  <si>
    <t>2305-411025-04-01-518464</t>
  </si>
  <si>
    <t>豫（2004）襄城县0001544号</t>
  </si>
  <si>
    <t>许昌市亚安电气绝缘漆厂有限公司</t>
  </si>
  <si>
    <t>长葛市河南宝润机械有限公司年产1万套智能工程机械项目</t>
  </si>
  <si>
    <t>总建筑面积2万平方米，主要建设标准化车间、科研办公楼，购置高精度加工中心、大型数控铣床、激光切割、焊接机器人等智能化设备，年产1万套智能工程机械</t>
  </si>
  <si>
    <t>2023.06-2025.02</t>
  </si>
  <si>
    <t>2209-411082-04-02-184785</t>
  </si>
  <si>
    <t>长环建审（2023）17号</t>
  </si>
  <si>
    <t>不需办理（原有土地）</t>
  </si>
  <si>
    <t>河南宝润机械有限公司</t>
  </si>
  <si>
    <t>朱占中</t>
  </si>
  <si>
    <t>2栋厂房，北侧1栋老厂房不再外租、已清空，另1栋外立面已弄好，正在安窗户，计划往低空经济发展</t>
  </si>
  <si>
    <t>东城区广福仓储保鲜冷链项目</t>
  </si>
  <si>
    <t>总建筑面积2.9万平方米，主要建设标准化生产车间、常温仓库、冷链仓储库、检测中心等</t>
  </si>
  <si>
    <t>2309-411052-04-01-568510</t>
  </si>
  <si>
    <t>许政土用（2024）9号</t>
  </si>
  <si>
    <t>许昌广福仓储服务有限公司</t>
  </si>
  <si>
    <t>高楼陈社区</t>
  </si>
  <si>
    <t>进展缓慢，</t>
  </si>
  <si>
    <t>长葛市久旭机械制造有限公司汽车钣金配件项目</t>
  </si>
  <si>
    <t>总建筑面积0.7万平方米，主要建设标准化厂房及配套设施，购置旋压机、焊接设备等40余台生产设备，主要生产汽车PCB版、压铸中小零部件等</t>
  </si>
  <si>
    <t>2308-411082-04-01-861458</t>
  </si>
  <si>
    <t xml:space="preserve">地字第4110822023YG0010364号
</t>
  </si>
  <si>
    <t xml:space="preserve">豫（2023）长葛市不动产权第0028577号
</t>
  </si>
  <si>
    <t>许昌市长葛市久旭机械制造有限公司</t>
  </si>
  <si>
    <t>韩涛</t>
  </si>
  <si>
    <t>厂房主体完工，正在进行车间内部装修</t>
  </si>
  <si>
    <t>鄢陵县原农力康王铁养殖基地项目</t>
  </si>
  <si>
    <t>主要建设育肥舍4栋、配怀舍2栋、分娩舍2栋、公猪舍1栋，保育舍2栋、办公用房、生活用房、生产用房、门卫消毒房、干粪棚、隔离舍、干式厌氧发酵池、污水处理池、兽医室等，年出栏7万头商品生猪</t>
  </si>
  <si>
    <t>2022.02-2025.12</t>
  </si>
  <si>
    <t>2019-411024-03-03-064684</t>
  </si>
  <si>
    <r>
      <rPr>
        <sz val="11"/>
        <rFont val="仿宋_GB2312"/>
        <charset val="134"/>
      </rPr>
      <t>鄢环建审</t>
    </r>
    <r>
      <rPr>
        <sz val="11"/>
        <rFont val="宋体"/>
        <charset val="134"/>
      </rPr>
      <t>﹝</t>
    </r>
    <r>
      <rPr>
        <sz val="11"/>
        <rFont val="仿宋_GB2312"/>
        <charset val="134"/>
      </rPr>
      <t>2020</t>
    </r>
    <r>
      <rPr>
        <sz val="11"/>
        <rFont val="宋体"/>
        <charset val="134"/>
      </rPr>
      <t>﹞</t>
    </r>
    <r>
      <rPr>
        <sz val="11"/>
        <rFont val="仿宋_GB2312"/>
        <charset val="134"/>
      </rPr>
      <t>36号</t>
    </r>
  </si>
  <si>
    <t>原农力康有限公司</t>
  </si>
  <si>
    <t>彭店镇
王铁村</t>
  </si>
  <si>
    <t>已经结转多次的重点项目</t>
  </si>
  <si>
    <t>建安区晨曦食品许昌生产基地项目</t>
  </si>
  <si>
    <t>总建筑面积4.3万平方米，主要建设厂房2栋、研发楼1栋，建设调味料、小食品、预制菜及自动化包装生产线22条，年产调味料、预制菜等500万件</t>
  </si>
  <si>
    <t>2410-411003-04-01-949079</t>
  </si>
  <si>
    <t>广州市晨曦食品有限公司</t>
  </si>
  <si>
    <t>陈曹乡</t>
  </si>
  <si>
    <t>张志华
18623808999</t>
  </si>
  <si>
    <t>黄    操13609775513</t>
  </si>
  <si>
    <t>厂房、研发楼已基本完工，部分设备已到位，正在安装，已入库</t>
  </si>
  <si>
    <t>三国文化旅游景区基础设施提升及智慧化改造项目</t>
  </si>
  <si>
    <t>总建筑面积13万平方米，主要建设内容：1.提升两景区基础设施，包括游客中心、卫生间改造，道路改造，水系改造，绿植梳理以及排水系统修建，供配电系统，配套服务设施等;2.建设一系列智慧化管理系统：如景区闸机票务系统、智慧导游导览系统、电子导游讲解系统、综合智慧文旅管理平台;3.营造全方位沉浸式体验场景，对建筑进行装饰，建设互动体验区、网红打卡点及美陈装置等</t>
  </si>
  <si>
    <t>1、丰富景区内游览内容，逐步实现夜场不间断开放；
2、对两景区基础设施全面提升，满足营造沉浸式体验场景需要</t>
  </si>
  <si>
    <t>1、基础设施方面：目前两个景区需修缮的设施已按程序维修，急需修缮部分已完成，如灞陵桥基础修缮项目、灞陵桥景区亮化照明项目、春秋楼变压器增容项目等。2、智慧化改造方面：目前智慧化改造已完成人流监测、安防监控、应急报警功能调试，剩余票务闸机、智慧导览、车辆管理将逐步进行完善。3、数字化方面：完成基础线路敷设，基础亮化、氛围灯光设备、配电柜等设备安装，剩余关圣殿投影装置建设、3DMapping秀视频确认、灯光调试及培训工作24年底完成</t>
  </si>
  <si>
    <t>许发改政务审[2023]1号</t>
  </si>
  <si>
    <t>许发改政务审[2024]15号</t>
  </si>
  <si>
    <t>许昌市文化投资有限责任公司</t>
  </si>
  <si>
    <t>1.灞陵桥景区地址：许昌市魏都区五一路街道许继大道西段2781号
2.春秋楼景区地址：许昌市魏都区文庙前街中段186号</t>
  </si>
  <si>
    <t>市投资集团
市文广旅局</t>
  </si>
  <si>
    <t>李蕊蕊</t>
  </si>
  <si>
    <t>马凤兰</t>
  </si>
  <si>
    <t>禹州市河南豫虹斯罗琦环保科技有限公司环保生物炉、餐饮用油烟机项目</t>
  </si>
  <si>
    <t>总建筑面积2万平方米，主要建设4栋车间、办公楼及环保净化设备、环保生物炉、环保污水处理设备、餐饮用油烟机生产线4条</t>
  </si>
  <si>
    <t>厂房钢结构施工已完成</t>
  </si>
  <si>
    <t>2308-411081-04-01-407497</t>
  </si>
  <si>
    <t>河南豫虹斯罗琦环保科技有限公司</t>
  </si>
  <si>
    <t>总建筑面积2万平方米，主要建设4栋车间、办公楼及4条环保净化设备、环保生物炉、环保污水处理设备、餐饮用油烟机生产线（引甘肃省静宁县煤矿集团投资建设）目前现场地基开挖已完成，正在进行钢结构厂房建设，已办理立项手续（正在完善入库材料，暂未达到入库条件）。</t>
  </si>
  <si>
    <t>禹州市河南龙耀发制品有限公司假发头套、发条产品项目</t>
  </si>
  <si>
    <t>总建筑面积3.5万平方米，主要建设8个生产车间和2条生产流水线，年产110万套假发头套、发条等产品</t>
  </si>
  <si>
    <t>3栋厂房已建成</t>
  </si>
  <si>
    <t>2308-411081-04-01-614470</t>
  </si>
  <si>
    <t>禹自规询函字【2023】第017号</t>
  </si>
  <si>
    <t>禹环函【2023】1002号</t>
  </si>
  <si>
    <t>411081301205GB00020</t>
  </si>
  <si>
    <t>河南龙耀发制品有限公司</t>
  </si>
  <si>
    <t>王中朝</t>
  </si>
  <si>
    <t>2栋车间已封顶，现场正在施工。</t>
  </si>
  <si>
    <t>禹州市河南华夏药材有限公司中药材中央仓项目</t>
  </si>
  <si>
    <t>总建筑面积1万平方米，在华夏药材院内建设仓库，主要建设自动化、标准化厂房及冷库，可储存8000吨中药材</t>
  </si>
  <si>
    <t>冷链仓库正在进行主体施工</t>
  </si>
  <si>
    <t>2203-411081-04-01-404765</t>
  </si>
  <si>
    <t>河南华夏药材有限公司</t>
  </si>
  <si>
    <t>厂房已建成投用，1栋冷库车间正在进行基础施工。</t>
  </si>
  <si>
    <t>长葛市许昌驰诚电气有限公司智能仪表产线智能化升级改造项目</t>
  </si>
  <si>
    <t>总建筑面积5.2万平方米，主要购置移动老化标定装置、自动配气系统、自动装配产线等先进生产设备，对现有生产线进行改造并新建工业用控制器、工业探测器、家用探测报警器生产线</t>
  </si>
  <si>
    <t>2206-411082-04-01-361731</t>
  </si>
  <si>
    <t>建字第411082201600001100328</t>
  </si>
  <si>
    <t>长环建审[2022]50号</t>
  </si>
  <si>
    <t>豫政土[2016]87号</t>
  </si>
  <si>
    <t>许昌驰诚电气有限公司</t>
  </si>
  <si>
    <t>时学瑞</t>
  </si>
  <si>
    <t>设备正在安装，明年要建成投用</t>
  </si>
  <si>
    <t>建安区许昌明龙公司社火工艺品戏具生产项目</t>
  </si>
  <si>
    <t>总建筑面积1万平方米，主要建设生产车间，年产社火工艺品戏具100万套</t>
  </si>
  <si>
    <t>许昌明龙实业有限公司</t>
  </si>
  <si>
    <t>灵井镇霍庄村</t>
  </si>
  <si>
    <t>霍龙彪18749587999</t>
  </si>
  <si>
    <t>生产车间主体机构已施工完成，正在进行装饰装修，已入库</t>
  </si>
  <si>
    <t>建安区恒力汽车销售服务公司汽车物流园项目</t>
  </si>
  <si>
    <t>总建筑面积0.9万平方米，主要建设汽车4S店3个</t>
  </si>
  <si>
    <t>车间正在内部改造</t>
  </si>
  <si>
    <t>许昌市恒力汽车销售服务有限公司</t>
  </si>
  <si>
    <t>恒力物流园</t>
  </si>
  <si>
    <t>裴晓鹏13903749713</t>
  </si>
  <si>
    <t>新建4S店厂房主体已完工，正在内外装饰装修，已入库</t>
  </si>
  <si>
    <t>建安区许昌万里智慧物流一体化项目</t>
  </si>
  <si>
    <t>总建筑面积4万平方米，主要建设电商物流仓库、配送中心、冷链物流区、落地分拣区、办公运营中心等</t>
  </si>
  <si>
    <r>
      <rPr>
        <sz val="11"/>
        <rFont val="Times New Roman"/>
        <charset val="134"/>
      </rPr>
      <t>1</t>
    </r>
    <r>
      <rPr>
        <sz val="11"/>
        <rFont val="宋体"/>
        <charset val="134"/>
      </rPr>
      <t>号、</t>
    </r>
    <r>
      <rPr>
        <sz val="11"/>
        <rFont val="Times New Roman"/>
        <charset val="134"/>
      </rPr>
      <t>2</t>
    </r>
    <r>
      <rPr>
        <sz val="11"/>
        <rFont val="宋体"/>
        <charset val="134"/>
      </rPr>
      <t>号车间建成投产；</t>
    </r>
    <r>
      <rPr>
        <sz val="11"/>
        <rFont val="Times New Roman"/>
        <charset val="134"/>
      </rPr>
      <t>4</t>
    </r>
    <r>
      <rPr>
        <sz val="11"/>
        <rFont val="宋体"/>
        <charset val="134"/>
      </rPr>
      <t>号车间部分设备正在安装调试</t>
    </r>
  </si>
  <si>
    <t>2209-411003-04-05-350027</t>
  </si>
  <si>
    <t>许昌万里物流公司</t>
  </si>
  <si>
    <t>南外环东路与许州路交汇处南侧</t>
  </si>
  <si>
    <t>许由街道</t>
  </si>
  <si>
    <t>刘星辰17630859988</t>
  </si>
  <si>
    <t>朱洪攸
15539759408</t>
  </si>
  <si>
    <t>电商物流仓库正在主体施工，已入库</t>
  </si>
  <si>
    <t>襄城县河南轩康农业科技有限公司年产2万吨薯品深加工项目</t>
  </si>
  <si>
    <t>总建筑面积2万平方米，新建淀粉车间、粉条车间、污水处理站、周转仓库、办公楼等，年产2万吨淀粉、粉条、粉丝等红薯深加工产品</t>
  </si>
  <si>
    <t>淀粉厂已建成</t>
  </si>
  <si>
    <t>2309-411025-04-01-778835</t>
  </si>
  <si>
    <t>河南轩康农业科技有限公司</t>
  </si>
  <si>
    <t>汾陈镇汾陈社区</t>
  </si>
  <si>
    <t>汾陈镇</t>
  </si>
  <si>
    <t>寇亚明</t>
  </si>
  <si>
    <t>鄢陵县多一亩农林综合体建设项目</t>
  </si>
  <si>
    <t>该项目主要分为三大区域，一是占地211亩的柏梁镇区“多一亩”苗木种植超市，主要以精品苗木展示和销售为主，有景松、朴树、流苏、女贞、黄杨、玉兰等1500多个苗木品种，二是占地240亩的陈化店镇区“造型树”培育和新品种研发基地，三是占地2300亩的马坊镇区“育苗”基地</t>
  </si>
  <si>
    <t>苗木超市景松、朴树、黄杨等大规格苗木完成种植15000棵；“造型树”培育完成2000颗，新品种研发基地施工完成50%</t>
  </si>
  <si>
    <t>2407-411024-04-05-727205</t>
  </si>
  <si>
    <t>多一亩有限公司</t>
  </si>
  <si>
    <t>花城大道北侧</t>
  </si>
  <si>
    <t>属于苗木种植及花木交易</t>
  </si>
  <si>
    <t>襄城县许昌东田明瑞农业科技发展有限公司年产10万吨生物有机肥及土壤调理剂项目</t>
  </si>
  <si>
    <t>总建筑面积0.8万平方米，主要建设原料车间、投料车间、配料车间、生产车间、包装车间、成品车间、办公楼、产品展厅、研发中心、化验室，年产10万吨生物有机肥</t>
  </si>
  <si>
    <t>2024.07-2025.08</t>
  </si>
  <si>
    <t>化验室已建成</t>
  </si>
  <si>
    <t>许昌东田明瑞农业科技发展有限公司</t>
  </si>
  <si>
    <t>湛北镇紫云大道与G311交叉口南500米</t>
  </si>
  <si>
    <t>湛北镇</t>
  </si>
  <si>
    <t>魏闪闪</t>
  </si>
  <si>
    <t>建安区许昌社火产业园</t>
  </si>
  <si>
    <t>总建筑面积0.8万平方米，主要建设厂房2栋及相关配套设施，生产社火工艺产品</t>
  </si>
  <si>
    <t>研发中心、培训中心主体完工</t>
  </si>
  <si>
    <t>建安区灵井镇</t>
  </si>
  <si>
    <t>一期占地13亩，预计年底完工投用，暂未入库</t>
  </si>
  <si>
    <t>经开区中正电子有限公司新建储能项目</t>
  </si>
  <si>
    <t>总建筑面积约1.2万平方米，主要建设2栋2层厂房，新增PACK智能全自动生产线及检测设备</t>
  </si>
  <si>
    <t>厂房内外粉刷完成50%，设备订购</t>
  </si>
  <si>
    <t>2302-411071-04-02-439240</t>
  </si>
  <si>
    <t>中正电子有限公司</t>
  </si>
  <si>
    <t>许昌市经开区瑞祥路与开元路交叉口</t>
  </si>
  <si>
    <t>王雪丽</t>
  </si>
  <si>
    <t>正在进行基础施工</t>
  </si>
  <si>
    <t>因城市配套费标准调整文件尚未印发，未缴纳城市配套费，无法办理施工许可证，属于未批先建</t>
  </si>
  <si>
    <t>襄城县河南吉海食品有限公司年加工7000吨辣椒制品项目</t>
  </si>
  <si>
    <t>续建</t>
  </si>
  <si>
    <t>总建筑面积1.6万平方米，引进2条生产线，年加工7000吨辣椒制品</t>
  </si>
  <si>
    <t>一期厂房已建成</t>
  </si>
  <si>
    <t>2304-411025-04-01-357429</t>
  </si>
  <si>
    <t>正在办理中</t>
  </si>
  <si>
    <t>河南吉海食品有限公司</t>
  </si>
  <si>
    <t>双庙乡前卢社区</t>
  </si>
  <si>
    <t>双庙乡</t>
  </si>
  <si>
    <t>襄城县许昌鹏匠智能家居有限公司生态智能家居产业园项目</t>
  </si>
  <si>
    <t>总建筑面积1万平方米，新建标准化厂房1栋4层、展厅1栋、仓库、办公楼以及园区基础配套设施，年产2万套智能家居</t>
  </si>
  <si>
    <t>许昌鹏匠智能家居有限公司</t>
  </si>
  <si>
    <t>颍阳镇北刘庄社区</t>
  </si>
  <si>
    <t>颍阳镇</t>
  </si>
  <si>
    <t>智光领</t>
  </si>
  <si>
    <t>襄城县许昌瑞嘉诚食品有限公司年产2.3万吨原生态腐竹产业园项目</t>
  </si>
  <si>
    <t>总建筑面积1.5平方米，主要建设8座标准化厂房，以及办公楼等配套设施，计划引进80条腐竹生产线，年产2.3万吨原生态腐竹</t>
  </si>
  <si>
    <t>2024.05-2025.12</t>
  </si>
  <si>
    <t>2404-411025-04-01-355089</t>
  </si>
  <si>
    <t>许昌瑞嘉诚食品有限公司</t>
  </si>
  <si>
    <t>山头店镇乔柿园村</t>
  </si>
  <si>
    <t>建安区许昌锦越实业有限公司年产260万条发条和80万套头套项目</t>
  </si>
  <si>
    <t>总建筑面积1.2万平方米，主要建设厂房3栋、研发楼1栋、仓库1栋，购置发制品加工生产设备，年产发条260万条和头套80万套</t>
  </si>
  <si>
    <t>2024.12-2026.12</t>
  </si>
  <si>
    <t>厂房、研发楼主体施工</t>
  </si>
  <si>
    <t>许昌锦越实业有限公司</t>
  </si>
  <si>
    <t>连氏发制品院内</t>
  </si>
  <si>
    <t>楚建强15617202917</t>
  </si>
  <si>
    <t>企业原有空地，暂未开始建设</t>
  </si>
  <si>
    <t>厂房设计方案和钢构定制进展。</t>
  </si>
  <si>
    <t>襄城县许昌安彩锑材科技有限公司2万吨/年光伏玻璃材料（焦锑酸钠）二期项目</t>
  </si>
  <si>
    <t>总建筑面积0.6万平方米，主要建设双氧水罐区，污水处理，控制室和办公室、原料及产品仓库等，年产2万吨焦锑酸钠</t>
  </si>
  <si>
    <t>2024.10-2025.05</t>
  </si>
  <si>
    <t>主厂房主体完工。</t>
  </si>
  <si>
    <t>2305-411025-04-05-920973</t>
  </si>
  <si>
    <t>豫(2021）襄城县不动产权第00D4404号</t>
  </si>
  <si>
    <t>许昌安彩锑材科技有限公司</t>
  </si>
  <si>
    <t>襄城县永京集团品牌运动鞋河南安原鞋业有限公司生产基地项目</t>
  </si>
  <si>
    <t>总建筑面积0.8万平方米，主要购置裁断机、针车、成型机等设备，新建运动鞋生产线20条，年产300万双运动鞋</t>
  </si>
  <si>
    <t>项目一期已建成</t>
  </si>
  <si>
    <t>2406-411056-04-01-747740</t>
  </si>
  <si>
    <t>河南安原鞋业有限公司</t>
  </si>
  <si>
    <t>基本完工</t>
  </si>
  <si>
    <t>正在进行厂房改造规划设计</t>
  </si>
  <si>
    <t>2406-411053-04-01-751417</t>
  </si>
  <si>
    <t>许昌汇晟置业有限公司</t>
  </si>
  <si>
    <t>魏都区高新产业园区劳动路与宏腾路交叉口</t>
  </si>
  <si>
    <t>潘娣</t>
  </si>
  <si>
    <t>租赁两跨厂房，厂房内器械安装地基已完成施工，正在完善施工图纸设计，设备待入驻。</t>
  </si>
  <si>
    <t>五、绿色低碳转型项目（8个）</t>
  </si>
  <si>
    <t>鄢陵县城发环境循环经济产业园</t>
  </si>
  <si>
    <t>改造建设标准化厂房17栋，总建筑面积30万平方米。主要建设混收物料回收分类、塑料精细化分选、塑料深度资源化利用等功能化车间，完善再生资源回收网络，搭建再生资源线上交易平台。混收物料处理规模为1万吨/年，废塑料精细化分拣处理规模为2万吨/年，废塑料资源化利用处理规模为10万吨以上/年</t>
  </si>
  <si>
    <t>绿色低碳转型</t>
  </si>
  <si>
    <t>节能降碳</t>
  </si>
  <si>
    <t>再生资源线上交易平台搭建完成，混收物料回收分类车间改造完成，部分设备安装完成，投入使用</t>
  </si>
  <si>
    <t>河南投资集团有限公司</t>
  </si>
  <si>
    <t>创业大道
东侧</t>
  </si>
  <si>
    <t>正在进行项目备案，目前城发环境（许昌）循环经济产业园已挂牌，项目团队正式入驻。</t>
  </si>
  <si>
    <t>魏都区再生塑料资源综合回收利用生产项目</t>
  </si>
  <si>
    <t>2404-411053-04-01-909862</t>
  </si>
  <si>
    <t>豫政土【2023】808号</t>
  </si>
  <si>
    <t>广西梧州国龙再生资源公司</t>
  </si>
  <si>
    <t>魏都区西外环与新绿街交汇处</t>
  </si>
  <si>
    <t>徐萌</t>
  </si>
  <si>
    <t>项目公司已注册，同步进行修规方案设计。涉及魏都区93户集体用地，已全部签订协议并完成清表工作；建安区和魏都区就涉及建安区拆迁款项拨付、征收附属物评估和委托预算等有关问题已初步达成共识，涉及9个厂院已出具评估结果，涉及不同意征迁的3个厂院正在做思想工作。魏都与国龙合作协议已签订，已备案15亿元。</t>
  </si>
  <si>
    <t>征迁资金不到位。</t>
  </si>
  <si>
    <t>禹州市河南绿净达资源循环有限公司资源循环利用项目</t>
  </si>
  <si>
    <t>总建筑面积16.5万平方米，主要建设标准化厂房、产业科技研发中心，年无害化处理1.5万吨废旧电子线路板、4万吨废旧轮胎、1万吨废旧塑料，年回收处理2万吨废旧金属、1万吨退役光伏组件</t>
  </si>
  <si>
    <t>河南绿净达资源循环有限公司</t>
  </si>
  <si>
    <t>禹州高新技术产业开发区西产业园</t>
  </si>
  <si>
    <t>总建筑面积16.5万平方米，主要建设标准化厂房、产业科技研发中心，年无害化处理1.5万吨废旧电子线路板、4万吨废旧轮胎、1万吨废旧塑料，年回收处理2万吨废旧金属、1万吨退役光伏组件省外招商引资项目，合作协议尚未签订，正在商讨细节。目前项目已备案，正在进行规划设计，190亩土地农转用变更手续待2025年1月10日后上报，计划2025年2月先行在佳美瓷业老厂院开工建设。</t>
  </si>
  <si>
    <t>禹州市生物质综合利用建设项目</t>
  </si>
  <si>
    <t>总建筑面积4.5平方米，主要建设原料预处理单元、厌氧发酵单元、固液分离单元、沼气储存净化单元、沼气利用单元、固态有机肥单元及其他配套设施，日供应规模8万立方米（年供应规模2880万立方米）</t>
  </si>
  <si>
    <t>2025.06-2027.03</t>
  </si>
  <si>
    <t>2403-411059-04-01-978428</t>
  </si>
  <si>
    <t>建字第411081202420003</t>
  </si>
  <si>
    <t>禹环评〔2024〕1015号</t>
  </si>
  <si>
    <t>411081202411260201</t>
  </si>
  <si>
    <t>411081172203GB01631W00000000</t>
  </si>
  <si>
    <t>禹州市国运资本运营有限公司</t>
  </si>
  <si>
    <t>禹州市绿色铸造及陶瓷专业园区十三号路与五号路交叉口西南角</t>
  </si>
  <si>
    <t>李文龙</t>
  </si>
  <si>
    <t>总投资10亿元，占地140亩，总建筑面积10万平方米，主要建设年供应规模2880万立方米的制气站。计划与北京盈和瑞公司、浙江航能公司（均为国企，有运营经验）合作建设运营，2020年已立项，土地已组卷已批复，征地补偿还有1千多万未与群众兑付，正在进行规划设计，已与中原银行对接预计可授信3.15亿，2022年1月专项债资金2亿元已下达。</t>
  </si>
  <si>
    <t>资金能否及时保障到位存在不确定性。</t>
  </si>
  <si>
    <t>长葛市河南总投再生高纯铜综合利用项目</t>
  </si>
  <si>
    <t>总建筑面积3万平方米，主要建设标准化厂房及附属设施，年产3万吨再生高纯铜</t>
  </si>
  <si>
    <t>先进铜合金产业链</t>
  </si>
  <si>
    <t>长葛市城发环境股份有限公司</t>
  </si>
  <si>
    <t>目前，项目单位已经完成可行性研究报告，土地已经预留。受国家政策调整，省总投城发循环家电拆解企业处于停产状态，导致上游原料废铜缺失，开工时间推迟</t>
  </si>
  <si>
    <t>长葛市河南银辉新材料科技有限公司再生铜铝循环利用加工配送项目</t>
  </si>
  <si>
    <t>总建筑面积2万平方米，主要建设标准化厂房，购置粉碎机、金属打包机、金属元素分析仪、辐射检测仪等相关设备，年循环利用加工配送10万吨再生铝及10万吨再生铜</t>
  </si>
  <si>
    <t>2025.01-2027.10</t>
  </si>
  <si>
    <t>厂房建设完成</t>
  </si>
  <si>
    <t>河南银辉新材料科技有限公司</t>
  </si>
  <si>
    <t>一栋厂房主体完工，外立面施工完成，地坪完成，未安装窗户，正在进行外围道路路基施工，未进设备。另有1栋待建设</t>
  </si>
  <si>
    <t>襄城县第一污水处理厂尾水人工湿地水质净化工程（一期）</t>
  </si>
  <si>
    <t>主要建设垂直潜流湿地、水平潜流湿地、表流湿地、沉水植物塘、配套工作用房、在线监测间、提升泵站,以及100米HDPE双壁波纹管、50米钢筋混凝土管等附属工程</t>
  </si>
  <si>
    <t>环境基础设施建设</t>
  </si>
  <si>
    <t>—</t>
  </si>
  <si>
    <t>襄发改【2023】43号</t>
  </si>
  <si>
    <t>许昌市生态环境局襄城分局</t>
  </si>
  <si>
    <t>襄城中州水务污水处理有限公司第一污水处理厂东侧地块，令武大道北延(规划)以东，文化路以北区域</t>
  </si>
  <si>
    <t>市生态环境局</t>
  </si>
  <si>
    <t>赵子旭</t>
  </si>
  <si>
    <t>徐莹</t>
  </si>
  <si>
    <t>南水北调中线工程总干渠(长葛段)保护区划内村庄生活污水治理项目</t>
  </si>
  <si>
    <r>
      <rPr>
        <sz val="12"/>
        <rFont val="宋体"/>
        <charset val="134"/>
      </rPr>
      <t>本项目初步设计建设内容包含南水北调中线工程总干渠（长葛段）保护区内</t>
    </r>
    <r>
      <rPr>
        <sz val="12"/>
        <rFont val="Arial"/>
        <charset val="134"/>
      </rPr>
      <t>18</t>
    </r>
    <r>
      <rPr>
        <sz val="12"/>
        <rFont val="宋体"/>
        <charset val="134"/>
      </rPr>
      <t>个行政村的生活污水治理，具体建设内容主要包含污水处理设施、污水管网。其中新建污水处理设施</t>
    </r>
    <r>
      <rPr>
        <sz val="12"/>
        <rFont val="Arial"/>
        <charset val="134"/>
      </rPr>
      <t>6</t>
    </r>
    <r>
      <rPr>
        <sz val="12"/>
        <rFont val="宋体"/>
        <charset val="134"/>
      </rPr>
      <t>座，铺设污水管网总长</t>
    </r>
    <r>
      <rPr>
        <sz val="12"/>
        <rFont val="Arial"/>
        <charset val="134"/>
      </rPr>
      <t>212.104km</t>
    </r>
    <r>
      <rPr>
        <sz val="12"/>
        <rFont val="宋体"/>
        <charset val="134"/>
      </rPr>
      <t>，其中</t>
    </r>
    <r>
      <rPr>
        <sz val="12"/>
        <rFont val="Arial"/>
        <charset val="134"/>
      </rPr>
      <t>DN160</t>
    </r>
    <r>
      <rPr>
        <sz val="12"/>
        <rFont val="宋体"/>
        <charset val="134"/>
      </rPr>
      <t>管道</t>
    </r>
    <r>
      <rPr>
        <sz val="12"/>
        <rFont val="Arial"/>
        <charset val="134"/>
      </rPr>
      <t>38.66km</t>
    </r>
    <r>
      <rPr>
        <sz val="12"/>
        <rFont val="宋体"/>
        <charset val="134"/>
      </rPr>
      <t>、</t>
    </r>
    <r>
      <rPr>
        <sz val="12"/>
        <rFont val="Arial"/>
        <charset val="134"/>
      </rPr>
      <t>DN200</t>
    </r>
    <r>
      <rPr>
        <sz val="12"/>
        <rFont val="宋体"/>
        <charset val="134"/>
      </rPr>
      <t>管道</t>
    </r>
    <r>
      <rPr>
        <sz val="12"/>
        <rFont val="Arial"/>
        <charset val="134"/>
      </rPr>
      <t>150.961km</t>
    </r>
    <r>
      <rPr>
        <sz val="12"/>
        <rFont val="宋体"/>
        <charset val="134"/>
      </rPr>
      <t>、</t>
    </r>
    <r>
      <rPr>
        <sz val="12"/>
        <rFont val="Arial"/>
        <charset val="134"/>
      </rPr>
      <t>DN300</t>
    </r>
    <r>
      <rPr>
        <sz val="12"/>
        <rFont val="宋体"/>
        <charset val="134"/>
      </rPr>
      <t>管道</t>
    </r>
    <r>
      <rPr>
        <sz val="12"/>
        <rFont val="Arial"/>
        <charset val="134"/>
      </rPr>
      <t>22.483km</t>
    </r>
    <r>
      <rPr>
        <sz val="12"/>
        <rFont val="宋体"/>
        <charset val="134"/>
      </rPr>
      <t>，检查井</t>
    </r>
    <r>
      <rPr>
        <sz val="12"/>
        <rFont val="Arial"/>
        <charset val="134"/>
      </rPr>
      <t>5562</t>
    </r>
    <r>
      <rPr>
        <sz val="12"/>
        <rFont val="宋体"/>
        <charset val="134"/>
      </rPr>
      <t>个。</t>
    </r>
  </si>
  <si>
    <t>主要对南水北调中线工程总干渠（长葛段）保护区内18个行政村的生活污水进行治理，建设污水处理设施6座、污水管网212.1km(其中DN160管道38.66km、DN200管道150.96km、DN300管道22.48km，检查井5562个)</t>
  </si>
  <si>
    <r>
      <rPr>
        <sz val="11"/>
        <rFont val="Times New Roman"/>
        <charset val="134"/>
      </rPr>
      <t>5000</t>
    </r>
    <r>
      <rPr>
        <sz val="11"/>
        <rFont val="仿宋_GB2312"/>
        <charset val="134"/>
      </rPr>
      <t>（其中中央资金</t>
    </r>
    <r>
      <rPr>
        <sz val="11"/>
        <rFont val="Times New Roman"/>
        <charset val="134"/>
      </rPr>
      <t>2193</t>
    </r>
    <r>
      <rPr>
        <sz val="11"/>
        <rFont val="仿宋_GB2312"/>
        <charset val="134"/>
      </rPr>
      <t>万元）</t>
    </r>
  </si>
  <si>
    <t>长发改城市【2024】54号</t>
  </si>
  <si>
    <t>已办理建设项目环境影响登记表</t>
  </si>
  <si>
    <t>长葛市生态环境服务中心</t>
  </si>
  <si>
    <t>长葛市坡胡镇及后河镇</t>
  </si>
  <si>
    <t>王京伟</t>
  </si>
  <si>
    <t>0374-3998717</t>
  </si>
  <si>
    <t>该项目申请有上级专项资金，已按照总投资6000多万完成EPC招标。分两阶段实施，第一阶段总投资2200左右，上级资金已到位，正在进行第一阶段预算评审，随后即可签订合同、开工建设。待第一阶段施工完成后开始第二阶段施工建设。除施工许可证外，其余手续已办理</t>
  </si>
  <si>
    <t>六、民生和社会事业改善项目（24个）</t>
  </si>
  <si>
    <t>许昌职业技术学院花都职教产业基地建设项目</t>
  </si>
  <si>
    <t>总建筑面积30万平方米，主要建设教学楼、宿舍楼、实训楼、报告厅、餐厅、运动场及室外道路、给排水及绿化等附属配套基础设施</t>
  </si>
  <si>
    <t>2025.05-2027.08</t>
  </si>
  <si>
    <t>民生和社会事业改善</t>
  </si>
  <si>
    <t>教育</t>
  </si>
  <si>
    <t>教学楼主体施工完成70%，餐厅二次结构施工完成80%，宿舍楼主体施工完成30%</t>
  </si>
  <si>
    <t>2312-411024-04-05-261956</t>
  </si>
  <si>
    <t>鄢陵县教体局</t>
  </si>
  <si>
    <t>陈化店镇花都大道北侧</t>
  </si>
  <si>
    <t>王建峰</t>
  </si>
  <si>
    <t>首批报批的463亩土地已清表完毕。</t>
  </si>
  <si>
    <t>一是首批463亩土地手续已按程序组卷上报省政府待批复。二是由省投资集团、许昌市投资集团、鄢陵县政府未签订三方抵债协议。</t>
  </si>
  <si>
    <t>许昌学院产教融合基地</t>
  </si>
  <si>
    <t>总建筑面积40万平方米，主要建设教学设施、实验实训设施、许昌市超硬材料研究院</t>
  </si>
  <si>
    <t>2025.09-2030.12</t>
  </si>
  <si>
    <t>市场化融资</t>
  </si>
  <si>
    <t>平整场地</t>
  </si>
  <si>
    <t>正在许昌市办理</t>
  </si>
  <si>
    <t>1380亩，其中一期588.18亩</t>
  </si>
  <si>
    <t>许昌学院</t>
  </si>
  <si>
    <t>许昌市东城区（永昌路以南、忠武路以东、英才街以北、中原路以西）</t>
  </si>
  <si>
    <t>沈春光</t>
  </si>
  <si>
    <t>马金柱</t>
  </si>
  <si>
    <t>0374-2968182</t>
  </si>
  <si>
    <t>计划与国有资本运营集团成立项目公司，正在确定土地价格，规划正在进行设计，土地尚未组卷报批</t>
  </si>
  <si>
    <t>许昌陶瓷职业学院新校区建设</t>
  </si>
  <si>
    <t>总建筑面积23万平方米，主要建设教学楼、实训楼、综合楼、宿舍楼、学术交流中心、图书馆、餐厅、陶瓷研究院等</t>
  </si>
  <si>
    <t>2025.04-2028.12</t>
  </si>
  <si>
    <t>完成2栋教学楼、1栋综合楼、1栋学术交流中心、1栋报告厅、2栋宿舍楼建设，1栋餐厅、1栋图书馆、2栋实训楼建设</t>
  </si>
  <si>
    <t>已报建安区发改委备案</t>
  </si>
  <si>
    <t>正在办理土地证还未到办理建设规划审批，预计2025年1-2月份在住建部门办理建设规划审批。</t>
  </si>
  <si>
    <t>已向建安区环保局已开具环评报告</t>
  </si>
  <si>
    <t>正在建安区文旅窗口办理考古许可证，预计2025年1-2月份办理建设许可证</t>
  </si>
  <si>
    <t>预计2025年1-2月份办理该手续</t>
  </si>
  <si>
    <t>目前还项目用地已在建安区国土资源局基本完成审批</t>
  </si>
  <si>
    <t>许昌陶瓷职业学院</t>
  </si>
  <si>
    <t>许昌市建安区</t>
  </si>
  <si>
    <t>许昌县市建安区蒋李集镇126厂）</t>
  </si>
  <si>
    <t>高国召</t>
  </si>
  <si>
    <t>郭淼</t>
  </si>
  <si>
    <t>襄城县职业教育综合实训基地建设项目</t>
  </si>
  <si>
    <t>总建筑面积25万平方米，主要建设教学楼、实训楼、综合楼、学生公寓、餐厅及其他配套设施</t>
  </si>
  <si>
    <t>2025.01-2026.09</t>
  </si>
  <si>
    <t>教学楼、实训楼主体完工</t>
  </si>
  <si>
    <t>2401-411025-04-01-954848</t>
  </si>
  <si>
    <t>建字第4110252024GG0021497(建筑）号</t>
  </si>
  <si>
    <t>已出具环保意见书</t>
  </si>
  <si>
    <t>不动产权第0006259号</t>
  </si>
  <si>
    <t>襄业路以北、金襄路以西、文博东路以东</t>
  </si>
  <si>
    <t>教体局
烟城建投</t>
  </si>
  <si>
    <t>赵钢奇</t>
  </si>
  <si>
    <t xml:space="preserve"> 2408-411002-04-01-542791</t>
  </si>
  <si>
    <t>高桥营街道东李庄社区五组</t>
  </si>
  <si>
    <t>杨长卫</t>
  </si>
  <si>
    <t>现场正在进行地基施工。计划明年6月部分建成开始运营。占地60多亩，利用村集体建设用地进行建设。</t>
  </si>
  <si>
    <t>东城区社区养老改造提升项目</t>
  </si>
  <si>
    <t>总建筑面积2.5万平方米，主要对辖区51处社区养老住房进行改造提升，包括社区中心装修改造及养老器材购置</t>
  </si>
  <si>
    <t>健康养老</t>
  </si>
  <si>
    <t>许昌市许州开发建设有限公司</t>
  </si>
  <si>
    <t>东城区民政局</t>
  </si>
  <si>
    <t>长葛市前进路学校及幼儿园新园区项目</t>
  </si>
  <si>
    <t>总建筑面积约3.6万平方米，建设九年一贯制学校，其中小学30班、初中15班、幼儿园18班</t>
  </si>
  <si>
    <t>部分校舍主体完工</t>
  </si>
  <si>
    <t>长葛市教体局</t>
  </si>
  <si>
    <t>教体局</t>
  </si>
  <si>
    <t>吴开颜</t>
  </si>
  <si>
    <t>已完成项目审批，已申请上级资金，前进路学校申请9998.73万元，幼儿园新园区申请5288.48万元，上级能够批复</t>
  </si>
  <si>
    <t>许昌电气职业学院现代产业数字技术产教融合实训基地</t>
  </si>
  <si>
    <t>总建筑面积2万平方米，主要建设现代产业数字技术产教融合实训基地及设备，以及厂区综合管网、一体化预制消防泵站、道路及绿化等配套工程</t>
  </si>
  <si>
    <t>主体完工</t>
  </si>
  <si>
    <t>许昌电气职业学院</t>
  </si>
  <si>
    <t>万通街与魏文路交叉口</t>
  </si>
  <si>
    <t>东城区安全饮用水项目</t>
  </si>
  <si>
    <t>主要对永昌街道办事处、祖师街道办事处25个行政村搭建综合智慧水务平台系统，并改造14个社区供水管网</t>
  </si>
  <si>
    <t>2308-411052-04-05-649074</t>
  </si>
  <si>
    <t>涉及五个办事处</t>
  </si>
  <si>
    <t>已立项，</t>
  </si>
  <si>
    <t>资金问题，导致进展缓慢</t>
  </si>
  <si>
    <t>2402-411002-04-02-526569</t>
  </si>
  <si>
    <t>区属国有企业（鲁班建工）</t>
  </si>
  <si>
    <t>阳光大道以北、五里岗路以东（28C地块，性质为社会福利用地）</t>
  </si>
  <si>
    <t>谷佳良</t>
  </si>
  <si>
    <t>东城区八龙路学校教育项目</t>
  </si>
  <si>
    <t>总建筑面积2.7万平方米，主要建设办公楼，包含6级4轨24个教学班，容纳学生1080人</t>
  </si>
  <si>
    <t>完成主体施工</t>
  </si>
  <si>
    <r>
      <rPr>
        <sz val="11"/>
        <rFont val="仿宋_GB2312"/>
        <charset val="134"/>
      </rPr>
      <t xml:space="preserve">许东发改
</t>
    </r>
    <r>
      <rPr>
        <sz val="11"/>
        <rFont val="宋体"/>
        <charset val="134"/>
      </rPr>
      <t>﹝</t>
    </r>
    <r>
      <rPr>
        <sz val="11"/>
        <rFont val="仿宋_GB2312"/>
        <charset val="134"/>
      </rPr>
      <t>2021</t>
    </r>
    <r>
      <rPr>
        <sz val="11"/>
        <rFont val="宋体"/>
        <charset val="134"/>
      </rPr>
      <t>﹞</t>
    </r>
    <r>
      <rPr>
        <sz val="11"/>
        <rFont val="仿宋_GB2312"/>
        <charset val="134"/>
      </rPr>
      <t>55号</t>
    </r>
  </si>
  <si>
    <t>东城区教育局</t>
  </si>
  <si>
    <t>南海街以南，八龙路以东，龙兴路以北</t>
  </si>
  <si>
    <t>王俊营</t>
  </si>
  <si>
    <t>已立项，未实质性开工</t>
  </si>
  <si>
    <t>续建改新建，资金问题</t>
  </si>
  <si>
    <t>长葛市一高综合楼、教学楼项目</t>
  </si>
  <si>
    <t>总建筑面积2.4万平方米，主要建设综合楼、教学楼2栋及附属工程，购置教学及办公设备</t>
  </si>
  <si>
    <t>综合楼完工</t>
  </si>
  <si>
    <t>长发改服务[2023]33号</t>
  </si>
  <si>
    <t>市办理</t>
  </si>
  <si>
    <t>长葛市一高校园院内</t>
  </si>
  <si>
    <t>代晓辉</t>
  </si>
  <si>
    <t>赵书军</t>
  </si>
  <si>
    <t>综合楼主体已完工，二次结构施工基本结束，主体工程验收完再进行内粉等后续工程，共4000万，中央预算内投资3200万，长葛800万；空地准备建设教学楼，中央预算内投资4500万</t>
  </si>
  <si>
    <t>许昌学院宁园6号7号学生宿舍楼</t>
  </si>
  <si>
    <t>总建筑面积为1.7万平方米，主要建设6号、7号宿舍楼</t>
  </si>
  <si>
    <t>基础工程、主体工程</t>
  </si>
  <si>
    <t>已获得河南省发改委审批立项，豫发改审批〔2024〕42号</t>
  </si>
  <si>
    <t>许昌市魏都区半截河街道</t>
  </si>
  <si>
    <t>郭小帅</t>
  </si>
  <si>
    <t>许昌第二高级中学二期建设项目</t>
  </si>
  <si>
    <t>总建筑面积2.6万平方米，主要建设1栋教学楼、2栋宿舍楼</t>
  </si>
  <si>
    <t>完成财政投资评审</t>
  </si>
  <si>
    <r>
      <rPr>
        <sz val="11"/>
        <rFont val="仿宋_GB2312"/>
        <charset val="134"/>
      </rPr>
      <t>许发改政务审</t>
    </r>
    <r>
      <rPr>
        <sz val="11"/>
        <rFont val="宋体"/>
        <charset val="134"/>
      </rPr>
      <t>﹝</t>
    </r>
    <r>
      <rPr>
        <sz val="11"/>
        <rFont val="仿宋_GB2312"/>
        <charset val="134"/>
      </rPr>
      <t>2024</t>
    </r>
    <r>
      <rPr>
        <sz val="11"/>
        <rFont val="宋体"/>
        <charset val="134"/>
      </rPr>
      <t>﹞</t>
    </r>
    <r>
      <rPr>
        <sz val="11"/>
        <rFont val="仿宋_GB2312"/>
        <charset val="134"/>
      </rPr>
      <t>2号，2401-411000-04-01-529327</t>
    </r>
  </si>
  <si>
    <t>规划许可证 建字第4110002024GG0026464（建筑）号</t>
  </si>
  <si>
    <t>许昌第二高级中学</t>
  </si>
  <si>
    <t>东城区前进路东段</t>
  </si>
  <si>
    <t>市教育局</t>
  </si>
  <si>
    <t>李卡</t>
  </si>
  <si>
    <t>潘田皓</t>
  </si>
  <si>
    <t>建安区基层医疗体系医养结合项目</t>
  </si>
  <si>
    <t>主要建设：1.蒋李集镇卫生院：总建筑面积0.3万平方米，主要建设综合楼，设置医养结合护理床位100张，配置安装康复养老服务设施、信息化设备等；2.榆林乡卫生院：总建筑面积0.3万平方米，主要建设综合楼及附属设施；3.椹涧乡卫生院改造提升：将椹涧一中改建为卫生院，加装电梯，购置医疗理疗设备等</t>
  </si>
  <si>
    <t>医疗</t>
  </si>
  <si>
    <t>生产车间基本完工，正在安装设备</t>
  </si>
  <si>
    <t>2405-411054-04-02-543183</t>
  </si>
  <si>
    <t>豫政土〔2011〕285号</t>
  </si>
  <si>
    <t>建安区卫健委</t>
  </si>
  <si>
    <t>蒋李集镇、榆林乡、椹涧乡</t>
  </si>
  <si>
    <t>卫健委</t>
  </si>
  <si>
    <t>岳菊敏13837429092</t>
  </si>
  <si>
    <t>立项手续，是否打捆</t>
  </si>
  <si>
    <t>东城区新东街学校综合楼项目</t>
  </si>
  <si>
    <t>总建筑面积1万平方米，主要建设实验室、办公楼等</t>
  </si>
  <si>
    <t>许东经发
[2020]20号</t>
  </si>
  <si>
    <t>郑州腾飞建设工程集团有限公司</t>
  </si>
  <si>
    <t>康胜街以南、新东街以北、魏武大道以东、景福路以西</t>
  </si>
  <si>
    <t>未开工</t>
  </si>
  <si>
    <t>东城区许昌学院附属中学艺体馆项目</t>
  </si>
  <si>
    <t>总建筑面积1万平方米，主要建设运动场1个，音乐体育、美术专业教室20个，配套器材室、广播室、排练室/办公室等功能用房20个</t>
  </si>
  <si>
    <t>许东经发[2019]14号</t>
  </si>
  <si>
    <t>八一路与德星路交叉口</t>
  </si>
  <si>
    <t>鄢陵县东方祥和有限公司鄢国花语健康养老项目</t>
  </si>
  <si>
    <t>总建筑面积83万平方米，主要建设中医诊疗中心、康复疗养中心、康复疗养公寓、长者公寓、介护护理院、颐养学院、社区幼儿园、社区文化站及其附属配套设施（不含商品住宅开发），提供养老护理床位2099张</t>
  </si>
  <si>
    <t>康复疗养公寓建成投用</t>
  </si>
  <si>
    <t>2208-411024-04-01-148377、2208-411024-04-01-344095</t>
  </si>
  <si>
    <t>建字第41102420230008</t>
  </si>
  <si>
    <t>豫（2022）鄢陵县不动产证第0021031号</t>
  </si>
  <si>
    <t>北京东方祥和健康管理有限公司</t>
  </si>
  <si>
    <t>梁金栋</t>
  </si>
  <si>
    <t>目前处于停工状态</t>
  </si>
  <si>
    <t>资金问题导致停工</t>
  </si>
  <si>
    <t>许昌市体育会展中心建设项目</t>
  </si>
  <si>
    <t>总建筑面积19.7万平方米，规划建设 “一场三馆一中心”，即体育场、游泳馆、 体育馆、 综合馆、体育运动管理中心</t>
  </si>
  <si>
    <t>2023.05-2027.12</t>
  </si>
  <si>
    <t>公共服务</t>
  </si>
  <si>
    <t>一期建成投用</t>
  </si>
  <si>
    <t>厂房、办公楼主体施工完成，正在二次结构施工</t>
  </si>
  <si>
    <t>新元大道以北，魏武大道以东</t>
  </si>
  <si>
    <t>已于11月27日复工，目前施工人员20人左右。体育场主体工程、二次砌体，室内外抹灰，钢结构及外墙保温涂料工程已全部完成，金属表面完成65%，已入库</t>
  </si>
  <si>
    <t>鄢陵县人民医院新区医院建设项目</t>
  </si>
  <si>
    <t>总建筑面积12.9万平方米，主要建设消毒中心、传染病医院（开放床位100张）、门急诊医技综合楼、住院病房楼（开放床位500张）及配套设施</t>
  </si>
  <si>
    <t>2022.11-2025.08</t>
  </si>
  <si>
    <t>2020-411024-84-03-060861</t>
  </si>
  <si>
    <t>建字第411024202300002
建字第411024202300003</t>
  </si>
  <si>
    <t>鄢环建审
〔2023〕4号</t>
  </si>
  <si>
    <r>
      <rPr>
        <sz val="11"/>
        <rFont val="仿宋_GB2312"/>
        <charset val="134"/>
      </rPr>
      <t>鄢自然资源预审</t>
    </r>
    <r>
      <rPr>
        <sz val="11"/>
        <rFont val="宋体"/>
        <charset val="134"/>
      </rPr>
      <t>﹝</t>
    </r>
    <r>
      <rPr>
        <sz val="11"/>
        <rFont val="仿宋_GB2312"/>
        <charset val="134"/>
      </rPr>
      <t>2019</t>
    </r>
    <r>
      <rPr>
        <sz val="11"/>
        <rFont val="宋体"/>
        <charset val="134"/>
      </rPr>
      <t>﹞</t>
    </r>
    <r>
      <rPr>
        <sz val="11"/>
        <rFont val="仿宋_GB2312"/>
        <charset val="134"/>
      </rPr>
      <t>49号</t>
    </r>
  </si>
  <si>
    <t>鑫昶投资管理有限公司</t>
  </si>
  <si>
    <t>金汇大道
北侧</t>
  </si>
  <si>
    <t>王永耀</t>
  </si>
  <si>
    <t>主体已完成，后续建设内容较多</t>
  </si>
  <si>
    <t>建安区二高新校区项目</t>
  </si>
  <si>
    <t>总建筑面积9.2万平方米，主要建设教学楼、体育馆、图书馆、宿舍及配套设施，规划建设120班，容纳学生6000人</t>
  </si>
  <si>
    <t>厂房、研发楼正在内外装饰装修</t>
  </si>
  <si>
    <t>2403-411003-0-04-464077</t>
  </si>
  <si>
    <t>安建投资公司</t>
  </si>
  <si>
    <t>上航路以西、北航路以南、中航路以北</t>
  </si>
  <si>
    <t>姜银海13837439211</t>
  </si>
  <si>
    <t>慕松涛13782279299</t>
  </si>
  <si>
    <t>教学楼正在进行内墙抹灰和外墙保温、抹灰施工；大礼堂正在进行三层主体施工；体育馆主体已封顶，二次结构完成85%；图书馆主体完成；地下车库主体施工全部完成；餐厅正在进行内墙抹灰施工；宿舍楼主体已封顶，正在安装隔墙板，已入库</t>
  </si>
  <si>
    <t>东城区祈福颐养项目</t>
  </si>
  <si>
    <t>总建筑面积约19万平方米，主要建设医学中心、康养中心、健康管理中心、文化活动中心、月子中心等</t>
  </si>
  <si>
    <t>2023.10-2027.12</t>
  </si>
  <si>
    <t>主体施工完成60%</t>
  </si>
  <si>
    <t>2408-411052-04-01-441998</t>
  </si>
  <si>
    <t>许昌中原健康管理有限公司</t>
  </si>
  <si>
    <t>花都大道与忠武路交叉口西北角</t>
  </si>
  <si>
    <t>停工</t>
  </si>
  <si>
    <t>建议上报新建内容</t>
  </si>
  <si>
    <t>高新区协康医院项目</t>
  </si>
  <si>
    <t>总建筑面积4.7万平方米，主要建设2栋门诊病房及配套设施</t>
  </si>
  <si>
    <t>2024.05-2026.08</t>
  </si>
  <si>
    <t>2306-411051-04-01-272255</t>
  </si>
  <si>
    <t>地字第4110002023YG0002314</t>
  </si>
  <si>
    <t>许环建审[2024]25号</t>
  </si>
  <si>
    <t>豫政土[2017]81号</t>
  </si>
  <si>
    <t>许昌协康医院管理有限公司</t>
  </si>
  <si>
    <t>文峰路以西、永兴路以北</t>
  </si>
  <si>
    <t>高新区社会事务管理中心</t>
  </si>
  <si>
    <t>常超峰</t>
  </si>
  <si>
    <t>基础开挖、底层防水、防水垫层已完成、部分基坑正在绑扎钢筋，整体进展顺利。12月13日联系，基础筏板已浇筑完成，正在绑扎地下室钢筋。</t>
  </si>
  <si>
    <r>
      <rPr>
        <sz val="11"/>
        <rFont val="仿宋_GB2312"/>
        <charset val="134"/>
      </rPr>
      <t>长葛市陈</t>
    </r>
    <r>
      <rPr>
        <sz val="11"/>
        <rFont val="宋体"/>
        <charset val="134"/>
      </rPr>
      <t>寔</t>
    </r>
    <r>
      <rPr>
        <sz val="11"/>
        <rFont val="仿宋_GB2312"/>
        <charset val="134"/>
      </rPr>
      <t>路学校项目</t>
    </r>
  </si>
  <si>
    <t>总建筑面积6.3万平方米，主要建设教学楼、综合楼、餐厅、宿舍楼、运动场等，购置教学及办公设备</t>
  </si>
  <si>
    <t>2023.11-2026.06</t>
  </si>
  <si>
    <t>幼儿园及部分教学楼建成投用</t>
  </si>
  <si>
    <t>长发改服务[2023]79号</t>
  </si>
  <si>
    <t>长葛市和尚桥镇范庄村</t>
  </si>
  <si>
    <t>建设有幼儿园、小学、初中，幼儿园主体已建成，正在内部装修，道路施工；初中小学外粉完成，小学已有6个班开班，一级一班</t>
  </si>
  <si>
    <t xml:space="preserve">总建筑面积10万平方米，主要建设集产品真型场景验证中心、技术研发中心、成果转化中心、会展中心等，以及1座220kV变电站、5基220kV线路、10基10kV线路、1套配电网系统、挂网产品运行验证设备等
</t>
  </si>
  <si>
    <t xml:space="preserve">河南农业大学动物生物安全三级实验室建设项目
</t>
  </si>
  <si>
    <t xml:space="preserve">总建筑面积1.65万平方米，主要建设电工装备认证中心、检测中心、计量校准中心、新型电力系统碳计量与检测平台、氢能系统及并网装备检测平台、输变电装备物联网传感实验平台
</t>
  </si>
  <si>
    <t xml:space="preserve">总建筑面积1万平方米，主要建设实验楼,以及液态锂盐、钠盐合成新工艺、无釜电解液配置新工艺、关键材料精制处理新技术等中试生产线
</t>
  </si>
  <si>
    <t xml:space="preserve">总建筑面积5.5万平方米，主要建设综合研发中心1栋、中试培训中心2栋及相关配套设施
</t>
  </si>
  <si>
    <t xml:space="preserve">主要建设内容包括：1.增量配电网工程，建设2座110KV（3×63MVA）变电站、110KV架空线路、开关站、10KV架空线路及辅助办公调度设施；2.新能源，总容量300兆瓦，主要包含200兆瓦的光伏项目和100兆瓦的风电项目（主要为浅井镇区域集中式风电）；3.储能，建设最低标准45MW/180MWH独立共享储能，接入国家电网公司电源作为后备电源供应保障
</t>
  </si>
  <si>
    <t xml:space="preserve">共实施城市排水防涝项目84个，对中心城区排水管网、排涝通道、雨水泵站等进行系统建设改造
</t>
  </si>
  <si>
    <t xml:space="preserve">主要在国省干线周边及县乡道路周边建设光储充一体化超级充电站70座，包括光伏车棚、发电设备、储能设备、充电堆、变压器及配电柜、广告灯箱等设施
</t>
  </si>
  <si>
    <t xml:space="preserve">对中心城区学院路、魏文路等16条道路进行铣刨修复，铣刨长度49.7千米；贯通中心城区劳动北路、陈庄街等19条断头路，新建道路长度10.1千米；新建中原路北延（永昌东路至新元大道）、南延（新兴路至南外环）道路11.9千米；改造文峰路（天宝路至永昌东路）2.5千米
</t>
  </si>
  <si>
    <t>魏都区陈庄街贯通工程项目</t>
  </si>
  <si>
    <r>
      <rPr>
        <sz val="11"/>
        <rFont val="仿宋_GB2312"/>
        <charset val="134"/>
      </rPr>
      <t>主要建设陈庄街（五一路至清</t>
    </r>
    <r>
      <rPr>
        <sz val="11"/>
        <rFont val="宋体"/>
        <charset val="134"/>
      </rPr>
      <t>潩</t>
    </r>
    <r>
      <rPr>
        <sz val="11"/>
        <rFont val="仿宋_GB2312"/>
        <charset val="134"/>
      </rPr>
      <t>河段），全长2.1km，红线宽50m，以及陈庄街下穿京广铁路隧道和清</t>
    </r>
    <r>
      <rPr>
        <sz val="11"/>
        <rFont val="宋体"/>
        <charset val="134"/>
      </rPr>
      <t>潩</t>
    </r>
    <r>
      <rPr>
        <sz val="11"/>
        <rFont val="仿宋_GB2312"/>
        <charset val="134"/>
      </rPr>
      <t xml:space="preserve">河大桥两个节点工程
</t>
    </r>
  </si>
  <si>
    <t xml:space="preserve">主要建设：1.省道320建安区苏桥镇（石寨村）至禹州界改建工程，总长14.52公里，路基宽度15.5米；2.省道227许禹路至长葛交界改建工程，总长13.4公里，路基宽度15.5米；3.黄李新城至京广铁路涵洞改建工程，总长1040米；4.物流西路：新元大道至X007，总长823米，红线宽度19米；5.通达路：劳动北路至文峰北路，总长1456米，红线宽度11米；6.农科路：农大路至新元大道，总长1900米，红线宽20米，7.新元大道下穿京广铁路桥，总长447米
</t>
  </si>
  <si>
    <t xml:space="preserve">主要分为三部分，1.硅烷科技工业企业源网荷储一体化项目，规划新增风力发电50MW，储能5MW/10MWh；2.平煤隆基工业企业源网荷储一体化项目，规划新增风力发电50MW，储能5MW/10MWh，新建1座110kV变电站及配套线路；3.许昌安彩工业企业源网荷储一体化项目，利用厂房屋顶建设光伏9.36MW，配套建设储能3.45MW/6.7MWh
</t>
  </si>
  <si>
    <t xml:space="preserve">襄城县北汝河西河沿至湛河洼分洪道及分洪设施项目
</t>
  </si>
  <si>
    <t xml:space="preserve">利用龙岗电厂热电联产机组作为集中供热热源，对禹州市中心城区集中供热能力进行提升改造，实现集中供热面积824.41万平方米，总供热用户193户，供应采暖热负荷380.15MW，管网总长度60.13km
</t>
  </si>
  <si>
    <t xml:space="preserve">在王洛镇岳寨新建北部水厂1座，在紫云镇杨湾村新建南部水厂（泵站）1座，共铺设管道405.98km
</t>
  </si>
  <si>
    <t xml:space="preserve">河南省赵口引黄灌区一期工程续建配套与现代化改造工程
</t>
  </si>
  <si>
    <t xml:space="preserve">长葛市集中式共享储能项目
</t>
  </si>
  <si>
    <t xml:space="preserve">主要建设清风街（周寨路至许州路段），长503米；永兴路（恒丰路-文峰北路段），长400米
</t>
  </si>
  <si>
    <t xml:space="preserve">总建筑面积7万平方米，主要建设3套32MW级燃气-蒸汽联合循环机组，配套建设燃气、热力、电气、化水、热控等系统
</t>
  </si>
  <si>
    <t xml:space="preserve">主要清淤疏浚河道6.6公里，治理险工、塌岸4.5公里，整修加固堤防行13.3公里，提升改造防汛管理道路9.2公里
</t>
  </si>
  <si>
    <t xml:space="preserve">总建筑面积6万平方米，主要建设污水处理厂一座、水泵站一座、污水管网67千米、再生水管网10千米及其他配套设施工程，提升改造污水管网30千米
</t>
  </si>
  <si>
    <t xml:space="preserve">主要建设：1.基础设施：园区综合服务中心、实训基地、危化品停车场、智慧化管理平台；2.道路管网：新建瑞贝卡大道（创业路—新107国道段）2公里，建设园区道路供排水、污水管网、供热管网、雨水收集设施、公共管廊、配电设施等；3.对第二污水处理厂进行改造提升，以及小洪河故道整治、中水回用等工程
</t>
  </si>
  <si>
    <t xml:space="preserve">主要建设控制楼、高压室，购置变压器、出线柜及电气设备，新建500kV架空线路41千米
</t>
  </si>
  <si>
    <t xml:space="preserve">总建筑面积0.3万平方米，主要建设200MW/400MWh储能电站、业务用房等，配套建设变配电设备、给排水及消防设备
</t>
  </si>
  <si>
    <t>拟列入2025年重点项目统计表</t>
  </si>
  <si>
    <t>省重点项目</t>
  </si>
  <si>
    <t>县（市、区）</t>
  </si>
  <si>
    <t>项目
总数</t>
  </si>
  <si>
    <t>总投资</t>
  </si>
  <si>
    <t>年度投资</t>
  </si>
  <si>
    <t>总个数</t>
  </si>
  <si>
    <t>个数</t>
  </si>
  <si>
    <t>投资额</t>
  </si>
  <si>
    <t>县（市、区）合计</t>
  </si>
  <si>
    <t>市国有资本运营集团</t>
  </si>
  <si>
    <t>市商务局</t>
  </si>
  <si>
    <t>市直单位合计</t>
  </si>
  <si>
    <t>合计</t>
  </si>
  <si>
    <t>行业领域</t>
  </si>
  <si>
    <t>项目个数</t>
  </si>
  <si>
    <t>年度目标投资</t>
  </si>
  <si>
    <t>项目投资额</t>
  </si>
  <si>
    <t>亿元以下项目</t>
  </si>
  <si>
    <r>
      <rPr>
        <b/>
        <sz val="16"/>
        <rFont val="Times New Roman"/>
        <charset val="0"/>
      </rPr>
      <t>1—5</t>
    </r>
    <r>
      <rPr>
        <b/>
        <sz val="16"/>
        <rFont val="仿宋_GB2312"/>
        <charset val="0"/>
      </rPr>
      <t>亿元项目（不含</t>
    </r>
    <r>
      <rPr>
        <b/>
        <sz val="16"/>
        <rFont val="Times New Roman"/>
        <charset val="0"/>
      </rPr>
      <t>5</t>
    </r>
    <r>
      <rPr>
        <b/>
        <sz val="16"/>
        <rFont val="仿宋_GB2312"/>
        <charset val="0"/>
      </rPr>
      <t>亿元，下同）</t>
    </r>
  </si>
  <si>
    <r>
      <rPr>
        <b/>
        <sz val="16"/>
        <rFont val="Times New Roman"/>
        <charset val="0"/>
      </rPr>
      <t>5—10</t>
    </r>
    <r>
      <rPr>
        <b/>
        <sz val="16"/>
        <rFont val="楷体_GB2312"/>
        <charset val="0"/>
      </rPr>
      <t>亿元项目</t>
    </r>
  </si>
  <si>
    <r>
      <rPr>
        <b/>
        <sz val="16"/>
        <rFont val="Times New Roman"/>
        <charset val="0"/>
      </rPr>
      <t>10—30</t>
    </r>
    <r>
      <rPr>
        <b/>
        <sz val="16"/>
        <rFont val="楷体_GB2312"/>
        <charset val="0"/>
      </rPr>
      <t>亿元项目</t>
    </r>
  </si>
  <si>
    <r>
      <rPr>
        <b/>
        <sz val="16"/>
        <rFont val="Times New Roman"/>
        <charset val="0"/>
      </rPr>
      <t>30—50</t>
    </r>
    <r>
      <rPr>
        <b/>
        <sz val="16"/>
        <rFont val="楷体_GB2312"/>
        <charset val="0"/>
      </rPr>
      <t>亿元项目</t>
    </r>
  </si>
  <si>
    <r>
      <rPr>
        <b/>
        <sz val="16"/>
        <rFont val="Times New Roman"/>
        <charset val="0"/>
      </rPr>
      <t>50—100</t>
    </r>
    <r>
      <rPr>
        <b/>
        <sz val="16"/>
        <rFont val="楷体_GB2312"/>
        <charset val="0"/>
      </rPr>
      <t>亿元项目</t>
    </r>
  </si>
  <si>
    <r>
      <rPr>
        <b/>
        <sz val="16"/>
        <rFont val="Times New Roman"/>
        <charset val="0"/>
      </rPr>
      <t>100</t>
    </r>
    <r>
      <rPr>
        <b/>
        <sz val="16"/>
        <rFont val="楷体_GB2312"/>
        <charset val="0"/>
      </rPr>
      <t>亿元以上项目</t>
    </r>
  </si>
  <si>
    <t>总  计</t>
  </si>
  <si>
    <t>年度投资
目标</t>
  </si>
  <si>
    <t>产业集群</t>
  </si>
  <si>
    <t>合  计</t>
  </si>
  <si>
    <t>产业链</t>
  </si>
  <si>
    <t>新型电力（新能源）装备</t>
  </si>
  <si>
    <t>绿色食品</t>
  </si>
  <si>
    <t>纺织服装</t>
  </si>
  <si>
    <t>先进钢铁材料</t>
  </si>
  <si>
    <t>化工材料</t>
  </si>
  <si>
    <t>新能源汽车</t>
  </si>
  <si>
    <t>新型建材</t>
  </si>
  <si>
    <t>预制菜</t>
  </si>
  <si>
    <t>先进铜合金</t>
  </si>
  <si>
    <t>节能环保装备及服务</t>
  </si>
  <si>
    <t>智能电梯</t>
  </si>
  <si>
    <t>高性能铝镁合金</t>
  </si>
  <si>
    <t>先进计算</t>
  </si>
  <si>
    <t>一级行业</t>
  </si>
  <si>
    <t>二级行业</t>
  </si>
  <si>
    <t>三级行业</t>
  </si>
  <si>
    <t>四级行业</t>
  </si>
  <si>
    <t>一、创新驱动能力提升</t>
  </si>
  <si>
    <t>（一）实验室体系建设</t>
  </si>
  <si>
    <t>（二）研发平台</t>
  </si>
  <si>
    <t>（三）双创平台</t>
  </si>
  <si>
    <t>双创平台</t>
  </si>
  <si>
    <t>二、基础设施建设</t>
  </si>
  <si>
    <t>（一）网络型基础设施</t>
  </si>
  <si>
    <t>1.现代综合立体交通网</t>
  </si>
  <si>
    <t>铁路</t>
  </si>
  <si>
    <t>高速公路</t>
  </si>
  <si>
    <t>干线公路</t>
  </si>
  <si>
    <t>航空</t>
  </si>
  <si>
    <t>港口航道</t>
  </si>
  <si>
    <t>交通枢纽</t>
  </si>
  <si>
    <t>2.现代能源保障网</t>
  </si>
  <si>
    <t>电源</t>
  </si>
  <si>
    <t>融合基础设施</t>
  </si>
  <si>
    <t>电网</t>
  </si>
  <si>
    <t>新能源</t>
  </si>
  <si>
    <t>油气</t>
  </si>
  <si>
    <t>煤炭</t>
  </si>
  <si>
    <t>生态环境提升</t>
  </si>
  <si>
    <t>3.现代水网</t>
  </si>
  <si>
    <t>（二）城市基础设施</t>
  </si>
  <si>
    <t>1.城市群都市圈交通一体化工程</t>
  </si>
  <si>
    <t>2.公共设施补短板工程</t>
  </si>
  <si>
    <t>污染治理</t>
  </si>
  <si>
    <t>（三）农业农村基础设施</t>
  </si>
  <si>
    <t>（四）战略物资储备设施</t>
  </si>
  <si>
    <t>三、新型基础设施建设</t>
  </si>
  <si>
    <t>（一）网络基础设施</t>
  </si>
  <si>
    <t>（二）算力基础设施</t>
  </si>
  <si>
    <t>（三）融合基础设施</t>
  </si>
  <si>
    <t>四、产业转型发展</t>
  </si>
  <si>
    <t>（一）制造业</t>
  </si>
  <si>
    <t>1.传统产业</t>
  </si>
  <si>
    <t>材料</t>
  </si>
  <si>
    <t>装备</t>
  </si>
  <si>
    <t>汽车</t>
  </si>
  <si>
    <t>轻纺</t>
  </si>
  <si>
    <t>2.新兴产业</t>
  </si>
  <si>
    <t>新一代信息技术</t>
  </si>
  <si>
    <t>高端装备</t>
  </si>
  <si>
    <t>新材料</t>
  </si>
  <si>
    <t>生物经济</t>
  </si>
  <si>
    <t>新能源汽车及智能网联汽车</t>
  </si>
  <si>
    <t>新能源装备</t>
  </si>
  <si>
    <t>节能环保</t>
  </si>
  <si>
    <t>3.未来产业</t>
  </si>
  <si>
    <t>氢能与储能</t>
  </si>
  <si>
    <t>量子和先进计算</t>
  </si>
  <si>
    <t>类脑智能</t>
  </si>
  <si>
    <t>未来网络</t>
  </si>
  <si>
    <t>生命健康产业</t>
  </si>
  <si>
    <t>前沿新材料</t>
  </si>
  <si>
    <t>（二）现代服务业</t>
  </si>
  <si>
    <t>1.现代物流</t>
  </si>
  <si>
    <t>2.现代金融</t>
  </si>
  <si>
    <t>3.科技服务</t>
  </si>
  <si>
    <t>4.信息服务</t>
  </si>
  <si>
    <t>5.商贸服务</t>
  </si>
  <si>
    <t>6.文旅文创</t>
  </si>
  <si>
    <t>7.两业融合建设</t>
  </si>
  <si>
    <t>（三）现代农业</t>
  </si>
  <si>
    <t>五、绿色低碳转型</t>
  </si>
  <si>
    <t>（一）生态环境提升</t>
  </si>
  <si>
    <t>（二）环境基础设施建设</t>
  </si>
  <si>
    <t>（三）节能降碳</t>
  </si>
  <si>
    <t>（四）污染治理</t>
  </si>
  <si>
    <t>六、民生和社会事业改善</t>
  </si>
  <si>
    <t>（一）教育</t>
  </si>
  <si>
    <t>（二）医疗</t>
  </si>
  <si>
    <t>（三）公共服务</t>
  </si>
  <si>
    <t>（四）健康养老</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</si>
</sst>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_ "/>
    <numFmt numFmtId="179" formatCode="0.0%"/>
    <numFmt numFmtId="180" formatCode="0_);[Red]\(0\)"/>
  </numFmts>
  <fonts count="82">
    <font>
      <sz val="11"/>
      <color theme="1"/>
      <name val="宋体"/>
      <charset val="134"/>
      <scheme val="minor"/>
    </font>
    <font>
      <sz val="11"/>
      <color theme="1"/>
      <name val="仿宋_GB2312"/>
      <charset val="134"/>
    </font>
    <font>
      <sz val="26"/>
      <color theme="1"/>
      <name val="方正小标宋简体"/>
      <charset val="134"/>
    </font>
    <font>
      <sz val="16"/>
      <color theme="1"/>
      <name val="黑体"/>
      <charset val="134"/>
    </font>
    <font>
      <sz val="16"/>
      <color theme="1"/>
      <name val="仿宋_GB2312"/>
      <charset val="134"/>
    </font>
    <font>
      <sz val="18"/>
      <name val="黑体"/>
      <charset val="0"/>
    </font>
    <font>
      <sz val="18"/>
      <color theme="1"/>
      <name val="仿宋_GB2312"/>
      <charset val="134"/>
    </font>
    <font>
      <sz val="16"/>
      <name val="Times New Roman"/>
      <charset val="0"/>
    </font>
    <font>
      <b/>
      <sz val="18"/>
      <color theme="1"/>
      <name val="楷体_GB2312"/>
      <charset val="134"/>
    </font>
    <font>
      <sz val="8"/>
      <color theme="1"/>
      <name val="仿宋_GB2312"/>
      <charset val="134"/>
    </font>
    <font>
      <sz val="28"/>
      <name val="方正小标宋简体"/>
      <charset val="134"/>
    </font>
    <font>
      <sz val="28"/>
      <name val="Arial"/>
      <charset val="0"/>
    </font>
    <font>
      <sz val="8"/>
      <name val="仿宋_GB2312"/>
      <charset val="0"/>
    </font>
    <font>
      <sz val="14"/>
      <name val="黑体"/>
      <charset val="134"/>
    </font>
    <font>
      <sz val="14"/>
      <name val="Arial"/>
      <charset val="0"/>
    </font>
    <font>
      <sz val="14"/>
      <name val="Times New Roman"/>
      <charset val="0"/>
    </font>
    <font>
      <sz val="14"/>
      <name val="仿宋_GB2312"/>
      <charset val="134"/>
    </font>
    <font>
      <sz val="14"/>
      <name val="Times New Roman"/>
      <charset val="134"/>
    </font>
    <font>
      <sz val="14"/>
      <color theme="1"/>
      <name val="Times New Roman"/>
      <charset val="134"/>
    </font>
    <font>
      <sz val="12"/>
      <color theme="1"/>
      <name val="Times New Roman"/>
      <charset val="134"/>
    </font>
    <font>
      <b/>
      <sz val="16"/>
      <name val="楷体_GB2312"/>
      <charset val="0"/>
    </font>
    <font>
      <sz val="16"/>
      <name val="Times New Roman"/>
      <charset val="134"/>
    </font>
    <font>
      <b/>
      <sz val="16"/>
      <name val="Times New Roman"/>
      <charset val="0"/>
    </font>
    <font>
      <sz val="16"/>
      <name val="仿宋_GB2312"/>
      <charset val="0"/>
    </font>
    <font>
      <sz val="10"/>
      <name val="Arial"/>
      <charset val="0"/>
    </font>
    <font>
      <sz val="18"/>
      <color theme="1"/>
      <name val="宋体"/>
      <charset val="134"/>
      <scheme val="minor"/>
    </font>
    <font>
      <sz val="22"/>
      <name val="黑体"/>
      <charset val="134"/>
    </font>
    <font>
      <sz val="22"/>
      <name val="Times New Roman"/>
      <charset val="0"/>
    </font>
    <font>
      <sz val="22"/>
      <name val="仿宋_GB2312"/>
      <charset val="134"/>
    </font>
    <font>
      <sz val="22"/>
      <name val="Times New Roman"/>
      <charset val="134"/>
    </font>
    <font>
      <sz val="22"/>
      <color rgb="FFFF0000"/>
      <name val="Times New Roman"/>
      <charset val="0"/>
    </font>
    <font>
      <sz val="22"/>
      <color rgb="FFFF0000"/>
      <name val="仿宋_GB2312"/>
      <charset val="134"/>
    </font>
    <font>
      <sz val="22"/>
      <color rgb="FFFF0000"/>
      <name val="Times New Roman"/>
      <charset val="134"/>
    </font>
    <font>
      <sz val="18"/>
      <name val="仿宋_GB2312"/>
      <charset val="134"/>
    </font>
    <font>
      <sz val="18"/>
      <name val="Times New Roman"/>
      <charset val="134"/>
    </font>
    <font>
      <sz val="18"/>
      <name val="Times New Roman"/>
      <charset val="0"/>
    </font>
    <font>
      <sz val="11"/>
      <color indexed="8"/>
      <name val="宋体"/>
      <charset val="134"/>
      <scheme val="minor"/>
    </font>
    <font>
      <sz val="11"/>
      <color indexed="8"/>
      <name val="黑体"/>
      <charset val="134"/>
    </font>
    <font>
      <sz val="11"/>
      <color theme="1"/>
      <name val="Times New Roman"/>
      <charset val="134"/>
    </font>
    <font>
      <sz val="11"/>
      <name val="宋体"/>
      <charset val="134"/>
      <scheme val="minor"/>
    </font>
    <font>
      <sz val="12"/>
      <name val="黑体"/>
      <charset val="134"/>
    </font>
    <font>
      <sz val="18"/>
      <name val="方正小标宋简体"/>
      <charset val="134"/>
    </font>
    <font>
      <sz val="11"/>
      <name val="黑体"/>
      <charset val="134"/>
    </font>
    <font>
      <sz val="11"/>
      <name val="Times New Roman"/>
      <charset val="134"/>
    </font>
    <font>
      <sz val="11"/>
      <name val="仿宋_GB2312"/>
      <charset val="134"/>
    </font>
    <font>
      <sz val="11"/>
      <name val="仿宋_GB2312"/>
      <charset val="0"/>
    </font>
    <font>
      <sz val="11"/>
      <name val="Times New Roman"/>
      <charset val="0"/>
    </font>
    <font>
      <sz val="10"/>
      <name val="仿宋_GB2312"/>
      <charset val="0"/>
    </font>
    <font>
      <sz val="11"/>
      <name val="仿宋_GB2312"/>
      <charset val="204"/>
    </font>
    <font>
      <sz val="11"/>
      <name val="宋体"/>
      <charset val="134"/>
    </font>
    <font>
      <sz val="16"/>
      <name val="仿宋_GB2312"/>
      <charset val="134"/>
    </font>
    <font>
      <sz val="11"/>
      <name val="DejaVu Sans"/>
      <charset val="134"/>
    </font>
    <font>
      <sz val="9"/>
      <name val="方正仿宋_GBK"/>
      <charset val="134"/>
    </font>
    <font>
      <sz val="12"/>
      <name val="仿宋_GB2312"/>
      <charset val="134"/>
    </font>
    <font>
      <sz val="12"/>
      <name val="宋体"/>
      <charset val="134"/>
    </font>
    <font>
      <sz val="11"/>
      <color theme="1"/>
      <name val="宋体"/>
      <charset val="134"/>
    </font>
    <font>
      <sz val="10.5"/>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sz val="11"/>
      <name val="方正书宋_GBK"/>
      <charset val="134"/>
    </font>
    <font>
      <sz val="12"/>
      <name val="Arial"/>
      <charset val="134"/>
    </font>
    <font>
      <b/>
      <sz val="16"/>
      <name val="仿宋_GB2312"/>
      <charset val="0"/>
    </font>
    <font>
      <sz val="11"/>
      <name val="Arial"/>
      <charset val="134"/>
    </font>
    <font>
      <sz val="11"/>
      <name val="宋体"/>
      <charset val="20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3" borderId="9"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10" applyNumberFormat="0" applyFill="0" applyAlignment="0" applyProtection="0">
      <alignment vertical="center"/>
    </xf>
    <xf numFmtId="0" fontId="63" fillId="0" borderId="10" applyNumberFormat="0" applyFill="0" applyAlignment="0" applyProtection="0">
      <alignment vertical="center"/>
    </xf>
    <xf numFmtId="0" fontId="64" fillId="0" borderId="11" applyNumberFormat="0" applyFill="0" applyAlignment="0" applyProtection="0">
      <alignment vertical="center"/>
    </xf>
    <xf numFmtId="0" fontId="64" fillId="0" borderId="0" applyNumberFormat="0" applyFill="0" applyBorder="0" applyAlignment="0" applyProtection="0">
      <alignment vertical="center"/>
    </xf>
    <xf numFmtId="0" fontId="65" fillId="4" borderId="12" applyNumberFormat="0" applyAlignment="0" applyProtection="0">
      <alignment vertical="center"/>
    </xf>
    <xf numFmtId="0" fontId="66" fillId="5" borderId="13" applyNumberFormat="0" applyAlignment="0" applyProtection="0">
      <alignment vertical="center"/>
    </xf>
    <xf numFmtId="0" fontId="67" fillId="5" borderId="12" applyNumberFormat="0" applyAlignment="0" applyProtection="0">
      <alignment vertical="center"/>
    </xf>
    <xf numFmtId="0" fontId="68" fillId="6" borderId="14" applyNumberFormat="0" applyAlignment="0" applyProtection="0">
      <alignment vertical="center"/>
    </xf>
    <xf numFmtId="0" fontId="69" fillId="0" borderId="15" applyNumberFormat="0" applyFill="0" applyAlignment="0" applyProtection="0">
      <alignment vertical="center"/>
    </xf>
    <xf numFmtId="0" fontId="70" fillId="0" borderId="16" applyNumberFormat="0" applyFill="0" applyAlignment="0" applyProtection="0">
      <alignment vertical="center"/>
    </xf>
    <xf numFmtId="0" fontId="71" fillId="7" borderId="0" applyNumberFormat="0" applyBorder="0" applyAlignment="0" applyProtection="0">
      <alignment vertical="center"/>
    </xf>
    <xf numFmtId="0" fontId="72" fillId="8" borderId="0" applyNumberFormat="0" applyBorder="0" applyAlignment="0" applyProtection="0">
      <alignment vertical="center"/>
    </xf>
    <xf numFmtId="0" fontId="73" fillId="9" borderId="0" applyNumberFormat="0" applyBorder="0" applyAlignment="0" applyProtection="0">
      <alignment vertical="center"/>
    </xf>
    <xf numFmtId="0" fontId="74" fillId="10" borderId="0" applyNumberFormat="0" applyBorder="0" applyAlignment="0" applyProtection="0">
      <alignment vertical="center"/>
    </xf>
    <xf numFmtId="0" fontId="75" fillId="11" borderId="0" applyNumberFormat="0" applyBorder="0" applyAlignment="0" applyProtection="0">
      <alignment vertical="center"/>
    </xf>
    <xf numFmtId="0" fontId="75" fillId="12" borderId="0" applyNumberFormat="0" applyBorder="0" applyAlignment="0" applyProtection="0">
      <alignment vertical="center"/>
    </xf>
    <xf numFmtId="0" fontId="74" fillId="13" borderId="0" applyNumberFormat="0" applyBorder="0" applyAlignment="0" applyProtection="0">
      <alignment vertical="center"/>
    </xf>
    <xf numFmtId="0" fontId="74" fillId="14" borderId="0" applyNumberFormat="0" applyBorder="0" applyAlignment="0" applyProtection="0">
      <alignment vertical="center"/>
    </xf>
    <xf numFmtId="0" fontId="75" fillId="15" borderId="0" applyNumberFormat="0" applyBorder="0" applyAlignment="0" applyProtection="0">
      <alignment vertical="center"/>
    </xf>
    <xf numFmtId="0" fontId="75" fillId="16" borderId="0" applyNumberFormat="0" applyBorder="0" applyAlignment="0" applyProtection="0">
      <alignment vertical="center"/>
    </xf>
    <xf numFmtId="0" fontId="74" fillId="17" borderId="0" applyNumberFormat="0" applyBorder="0" applyAlignment="0" applyProtection="0">
      <alignment vertical="center"/>
    </xf>
    <xf numFmtId="0" fontId="74" fillId="18" borderId="0" applyNumberFormat="0" applyBorder="0" applyAlignment="0" applyProtection="0">
      <alignment vertical="center"/>
    </xf>
    <xf numFmtId="0" fontId="75" fillId="19" borderId="0" applyNumberFormat="0" applyBorder="0" applyAlignment="0" applyProtection="0">
      <alignment vertical="center"/>
    </xf>
    <xf numFmtId="0" fontId="75" fillId="20" borderId="0" applyNumberFormat="0" applyBorder="0" applyAlignment="0" applyProtection="0">
      <alignment vertical="center"/>
    </xf>
    <xf numFmtId="0" fontId="74" fillId="21" borderId="0" applyNumberFormat="0" applyBorder="0" applyAlignment="0" applyProtection="0">
      <alignment vertical="center"/>
    </xf>
    <xf numFmtId="0" fontId="74" fillId="22" borderId="0" applyNumberFormat="0" applyBorder="0" applyAlignment="0" applyProtection="0">
      <alignment vertical="center"/>
    </xf>
    <xf numFmtId="0" fontId="75" fillId="23" borderId="0" applyNumberFormat="0" applyBorder="0" applyAlignment="0" applyProtection="0">
      <alignment vertical="center"/>
    </xf>
    <xf numFmtId="0" fontId="75" fillId="24" borderId="0" applyNumberFormat="0" applyBorder="0" applyAlignment="0" applyProtection="0">
      <alignment vertical="center"/>
    </xf>
    <xf numFmtId="0" fontId="74" fillId="25" borderId="0" applyNumberFormat="0" applyBorder="0" applyAlignment="0" applyProtection="0">
      <alignment vertical="center"/>
    </xf>
    <xf numFmtId="0" fontId="74" fillId="26" borderId="0" applyNumberFormat="0" applyBorder="0" applyAlignment="0" applyProtection="0">
      <alignment vertical="center"/>
    </xf>
    <xf numFmtId="0" fontId="75" fillId="27" borderId="0" applyNumberFormat="0" applyBorder="0" applyAlignment="0" applyProtection="0">
      <alignment vertical="center"/>
    </xf>
    <xf numFmtId="0" fontId="75" fillId="28" borderId="0" applyNumberFormat="0" applyBorder="0" applyAlignment="0" applyProtection="0">
      <alignment vertical="center"/>
    </xf>
    <xf numFmtId="0" fontId="74" fillId="29" borderId="0" applyNumberFormat="0" applyBorder="0" applyAlignment="0" applyProtection="0">
      <alignment vertical="center"/>
    </xf>
    <xf numFmtId="0" fontId="74" fillId="30" borderId="0" applyNumberFormat="0" applyBorder="0" applyAlignment="0" applyProtection="0">
      <alignment vertical="center"/>
    </xf>
    <xf numFmtId="0" fontId="75" fillId="31" borderId="0" applyNumberFormat="0" applyBorder="0" applyAlignment="0" applyProtection="0">
      <alignment vertical="center"/>
    </xf>
    <xf numFmtId="0" fontId="75" fillId="32" borderId="0" applyNumberFormat="0" applyBorder="0" applyAlignment="0" applyProtection="0">
      <alignment vertical="center"/>
    </xf>
    <xf numFmtId="0" fontId="74" fillId="33" borderId="0" applyNumberFormat="0" applyBorder="0" applyAlignment="0" applyProtection="0">
      <alignment vertical="center"/>
    </xf>
    <xf numFmtId="0" fontId="0" fillId="0" borderId="0">
      <alignment vertical="center"/>
    </xf>
    <xf numFmtId="0" fontId="54" fillId="0" borderId="0">
      <alignment vertical="center"/>
    </xf>
    <xf numFmtId="0" fontId="54" fillId="0" borderId="0">
      <alignment vertical="center"/>
    </xf>
    <xf numFmtId="0" fontId="76" fillId="0" borderId="0">
      <alignment vertical="center"/>
    </xf>
  </cellStyleXfs>
  <cellXfs count="299">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justify" vertical="center" wrapText="1"/>
    </xf>
    <xf numFmtId="0" fontId="4" fillId="0" borderId="1" xfId="0" applyFont="1" applyFill="1" applyBorder="1" applyAlignment="1">
      <alignment vertical="center" wrapText="1"/>
    </xf>
    <xf numFmtId="0" fontId="4" fillId="0" borderId="2" xfId="0" applyFont="1" applyFill="1" applyBorder="1" applyAlignment="1">
      <alignment vertical="center" wrapText="1"/>
    </xf>
    <xf numFmtId="0" fontId="4" fillId="0" borderId="3" xfId="0"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4"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5" fillId="0" borderId="6" xfId="0" applyNumberFormat="1" applyFont="1" applyFill="1" applyBorder="1" applyAlignment="1">
      <alignment horizontal="center" vertical="center"/>
    </xf>
    <xf numFmtId="0" fontId="6" fillId="0" borderId="1" xfId="0" applyFont="1" applyBorder="1" applyAlignment="1">
      <alignment horizontal="center" vertical="center"/>
    </xf>
    <xf numFmtId="0" fontId="7" fillId="0" borderId="1" xfId="0" applyNumberFormat="1" applyFont="1" applyFill="1" applyBorder="1" applyAlignment="1">
      <alignment horizontal="center" vertical="center"/>
    </xf>
    <xf numFmtId="176" fontId="7" fillId="0" borderId="1" xfId="0" applyNumberFormat="1" applyFont="1" applyFill="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9" fillId="0" borderId="0" xfId="0" applyFont="1" applyAlignment="1">
      <alignment horizontal="center" vertical="center"/>
    </xf>
    <xf numFmtId="0" fontId="10" fillId="0" borderId="0" xfId="0" applyNumberFormat="1" applyFont="1" applyFill="1" applyBorder="1" applyAlignment="1" applyProtection="1">
      <alignment horizontal="center" vertical="center"/>
    </xf>
    <xf numFmtId="0" fontId="11" fillId="0" borderId="0" xfId="0" applyNumberFormat="1" applyFont="1" applyFill="1" applyBorder="1" applyAlignment="1"/>
    <xf numFmtId="0" fontId="12" fillId="0" borderId="0" xfId="0" applyNumberFormat="1" applyFont="1" applyFill="1" applyBorder="1" applyAlignment="1">
      <alignment horizontal="center" vertical="center"/>
    </xf>
    <xf numFmtId="0" fontId="10" fillId="0" borderId="0" xfId="0" applyNumberFormat="1" applyFont="1" applyFill="1" applyBorder="1" applyAlignment="1" applyProtection="1">
      <alignment horizontal="center" vertical="center" wrapText="1"/>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center" wrapText="1"/>
    </xf>
    <xf numFmtId="0" fontId="14" fillId="0" borderId="0" xfId="0" applyNumberFormat="1" applyFont="1" applyFill="1" applyBorder="1" applyAlignment="1"/>
    <xf numFmtId="0" fontId="13" fillId="0" borderId="0" xfId="0" applyNumberFormat="1" applyFont="1" applyFill="1" applyBorder="1" applyAlignment="1" applyProtection="1">
      <alignment horizontal="center" vertical="center" wrapText="1"/>
    </xf>
    <xf numFmtId="0" fontId="13" fillId="0" borderId="0" xfId="0" applyNumberFormat="1" applyFont="1" applyFill="1" applyAlignment="1" applyProtection="1">
      <alignment horizontal="center" vertical="center" wrapText="1"/>
    </xf>
    <xf numFmtId="0" fontId="15" fillId="0" borderId="1" xfId="0" applyNumberFormat="1" applyFont="1" applyFill="1" applyBorder="1" applyAlignment="1">
      <alignment horizontal="center" vertical="center"/>
    </xf>
    <xf numFmtId="49" fontId="16" fillId="0" borderId="1" xfId="0" applyNumberFormat="1" applyFont="1" applyFill="1" applyBorder="1" applyAlignment="1" applyProtection="1">
      <alignment horizontal="center" vertical="center"/>
    </xf>
    <xf numFmtId="177" fontId="17" fillId="0" borderId="1" xfId="0" applyNumberFormat="1" applyFont="1" applyFill="1" applyBorder="1" applyAlignment="1" applyProtection="1">
      <alignment horizontal="center" vertical="center"/>
    </xf>
    <xf numFmtId="176" fontId="15" fillId="0" borderId="1" xfId="0" applyNumberFormat="1" applyFont="1" applyFill="1" applyBorder="1" applyAlignment="1">
      <alignment horizontal="center" vertical="center"/>
    </xf>
    <xf numFmtId="0" fontId="14" fillId="0" borderId="0" xfId="0" applyNumberFormat="1" applyFont="1" applyFill="1" applyBorder="1" applyAlignment="1">
      <alignment vertical="center"/>
    </xf>
    <xf numFmtId="0" fontId="12" fillId="0" borderId="0" xfId="0" applyNumberFormat="1" applyFont="1" applyFill="1" applyBorder="1" applyAlignment="1">
      <alignment horizontal="justify" vertical="center" wrapText="1"/>
    </xf>
    <xf numFmtId="177" fontId="17" fillId="0" borderId="0" xfId="0" applyNumberFormat="1" applyFont="1" applyFill="1" applyBorder="1" applyAlignment="1" applyProtection="1">
      <alignment horizontal="center" vertical="center"/>
    </xf>
    <xf numFmtId="178" fontId="15" fillId="0" borderId="1" xfId="0" applyNumberFormat="1" applyFont="1" applyFill="1" applyBorder="1" applyAlignment="1">
      <alignment horizontal="center" vertical="center"/>
    </xf>
    <xf numFmtId="0" fontId="0" fillId="0" borderId="0" xfId="0" applyAlignment="1">
      <alignment vertical="center" wrapText="1"/>
    </xf>
    <xf numFmtId="0" fontId="16" fillId="0" borderId="1" xfId="0" applyNumberFormat="1" applyFont="1" applyFill="1" applyBorder="1" applyAlignment="1" applyProtection="1">
      <alignment horizontal="center" vertical="center"/>
    </xf>
    <xf numFmtId="0" fontId="18" fillId="0" borderId="0" xfId="0" applyFont="1" applyAlignment="1">
      <alignment horizontal="center" vertical="center"/>
    </xf>
    <xf numFmtId="0" fontId="18" fillId="0" borderId="1" xfId="0" applyFont="1" applyBorder="1" applyAlignment="1">
      <alignment horizontal="center" vertical="center"/>
    </xf>
    <xf numFmtId="0" fontId="16" fillId="0" borderId="4" xfId="0" applyNumberFormat="1" applyFont="1" applyFill="1" applyBorder="1" applyAlignment="1" applyProtection="1">
      <alignment horizontal="center" vertical="center"/>
    </xf>
    <xf numFmtId="0" fontId="16" fillId="0" borderId="6" xfId="0" applyNumberFormat="1" applyFont="1" applyFill="1" applyBorder="1" applyAlignment="1" applyProtection="1">
      <alignment horizontal="center" vertical="center"/>
    </xf>
    <xf numFmtId="0" fontId="19" fillId="0" borderId="1" xfId="0" applyFont="1" applyBorder="1" applyAlignment="1">
      <alignment horizontal="center" vertical="center"/>
    </xf>
    <xf numFmtId="0" fontId="0" fillId="0" borderId="0" xfId="0" applyAlignment="1">
      <alignment horizontal="justify" vertical="center"/>
    </xf>
    <xf numFmtId="0" fontId="5" fillId="0" borderId="7" xfId="0" applyNumberFormat="1" applyFont="1" applyFill="1" applyBorder="1" applyAlignment="1">
      <alignment horizontal="center" vertical="center"/>
    </xf>
    <xf numFmtId="0" fontId="5" fillId="0" borderId="0" xfId="0" applyNumberFormat="1" applyFont="1" applyFill="1" applyBorder="1" applyAlignment="1">
      <alignment horizontal="center" vertical="center"/>
    </xf>
    <xf numFmtId="0" fontId="5" fillId="0" borderId="0" xfId="0" applyNumberFormat="1" applyFont="1" applyFill="1" applyBorder="1" applyAlignment="1">
      <alignment horizontal="justify" vertical="center"/>
    </xf>
    <xf numFmtId="0" fontId="5" fillId="0" borderId="0" xfId="0" applyNumberFormat="1" applyFont="1" applyFill="1" applyAlignment="1">
      <alignment horizontal="center" vertical="center"/>
    </xf>
    <xf numFmtId="0" fontId="20" fillId="0" borderId="1" xfId="0" applyNumberFormat="1" applyFont="1" applyFill="1" applyBorder="1" applyAlignment="1">
      <alignment horizontal="center" vertical="center"/>
    </xf>
    <xf numFmtId="178" fontId="7" fillId="0" borderId="1" xfId="0" applyNumberFormat="1" applyFont="1" applyFill="1" applyBorder="1" applyAlignment="1">
      <alignment horizontal="center" vertical="center"/>
    </xf>
    <xf numFmtId="0" fontId="21" fillId="0" borderId="1" xfId="0" applyNumberFormat="1" applyFont="1" applyFill="1" applyBorder="1" applyAlignment="1" applyProtection="1">
      <alignment horizontal="center" vertical="center"/>
    </xf>
    <xf numFmtId="179" fontId="7" fillId="0" borderId="0" xfId="0" applyNumberFormat="1" applyFont="1" applyFill="1" applyBorder="1" applyAlignment="1">
      <alignment horizontal="center" vertical="center"/>
    </xf>
    <xf numFmtId="0" fontId="20" fillId="0" borderId="0" xfId="0" applyNumberFormat="1" applyFont="1" applyFill="1" applyBorder="1" applyAlignment="1">
      <alignment horizontal="justify" vertical="center"/>
    </xf>
    <xf numFmtId="0" fontId="22" fillId="0" borderId="0" xfId="0" applyNumberFormat="1" applyFont="1" applyFill="1" applyBorder="1" applyAlignment="1">
      <alignment horizontal="justify" vertical="center"/>
    </xf>
    <xf numFmtId="0" fontId="23" fillId="0" borderId="0" xfId="0" applyNumberFormat="1" applyFont="1" applyFill="1" applyAlignment="1">
      <alignment horizontal="justify" vertical="center" wrapText="1"/>
    </xf>
    <xf numFmtId="0" fontId="24" fillId="0" borderId="0" xfId="0" applyNumberFormat="1" applyFont="1" applyFill="1" applyBorder="1" applyAlignment="1"/>
    <xf numFmtId="0" fontId="23" fillId="0" borderId="0" xfId="0" applyNumberFormat="1" applyFont="1" applyFill="1" applyBorder="1" applyAlignment="1">
      <alignment vertical="center"/>
    </xf>
    <xf numFmtId="0" fontId="23" fillId="0" borderId="0" xfId="0" applyNumberFormat="1" applyFont="1" applyFill="1" applyBorder="1" applyAlignment="1">
      <alignment horizontal="justify" vertical="center" wrapText="1"/>
    </xf>
    <xf numFmtId="0" fontId="5" fillId="0" borderId="2" xfId="0" applyNumberFormat="1" applyFont="1" applyFill="1" applyBorder="1" applyAlignment="1">
      <alignment horizontal="center" vertical="center"/>
    </xf>
    <xf numFmtId="0" fontId="5" fillId="0" borderId="8" xfId="0" applyNumberFormat="1" applyFont="1" applyFill="1" applyBorder="1" applyAlignment="1">
      <alignment horizontal="center" vertical="center"/>
    </xf>
    <xf numFmtId="177" fontId="7" fillId="0" borderId="1" xfId="0" applyNumberFormat="1" applyFont="1" applyFill="1" applyBorder="1" applyAlignment="1">
      <alignment horizontal="center" vertical="center"/>
    </xf>
    <xf numFmtId="0" fontId="22" fillId="0" borderId="1" xfId="0" applyNumberFormat="1" applyFont="1" applyFill="1" applyBorder="1" applyAlignment="1">
      <alignment horizontal="justify" vertical="center" wrapText="1"/>
    </xf>
    <xf numFmtId="0" fontId="22" fillId="0" borderId="1" xfId="0" applyNumberFormat="1" applyFont="1" applyFill="1" applyBorder="1" applyAlignment="1">
      <alignment horizontal="center" vertical="center"/>
    </xf>
    <xf numFmtId="0" fontId="23" fillId="0" borderId="0" xfId="0" applyNumberFormat="1" applyFont="1" applyFill="1" applyBorder="1" applyAlignment="1">
      <alignment vertical="center" wrapText="1"/>
    </xf>
    <xf numFmtId="0" fontId="25" fillId="0" borderId="0" xfId="0" applyFont="1">
      <alignment vertical="center"/>
    </xf>
    <xf numFmtId="0" fontId="26" fillId="0" borderId="1" xfId="0" applyNumberFormat="1" applyFont="1" applyFill="1" applyBorder="1" applyAlignment="1" applyProtection="1">
      <alignment horizontal="center" vertical="center"/>
    </xf>
    <xf numFmtId="0" fontId="26" fillId="0" borderId="1" xfId="0" applyNumberFormat="1" applyFont="1" applyFill="1" applyBorder="1" applyAlignment="1" applyProtection="1">
      <alignment horizontal="center" vertical="center" wrapText="1"/>
    </xf>
    <xf numFmtId="0" fontId="14" fillId="0" borderId="0" xfId="0" applyNumberFormat="1" applyFont="1" applyFill="1" applyAlignment="1"/>
    <xf numFmtId="0" fontId="27" fillId="0" borderId="1" xfId="0" applyNumberFormat="1" applyFont="1" applyFill="1" applyBorder="1" applyAlignment="1">
      <alignment horizontal="center" vertical="center"/>
    </xf>
    <xf numFmtId="49" fontId="28" fillId="0" borderId="1" xfId="0" applyNumberFormat="1" applyFont="1" applyFill="1" applyBorder="1" applyAlignment="1" applyProtection="1">
      <alignment horizontal="center" vertical="center"/>
    </xf>
    <xf numFmtId="177" fontId="29" fillId="0" borderId="1" xfId="0" applyNumberFormat="1" applyFont="1" applyFill="1" applyBorder="1" applyAlignment="1" applyProtection="1">
      <alignment horizontal="center" vertical="center"/>
    </xf>
    <xf numFmtId="176" fontId="27" fillId="0" borderId="1" xfId="0" applyNumberFormat="1" applyFont="1" applyFill="1" applyBorder="1" applyAlignment="1">
      <alignment horizontal="center" vertical="center"/>
    </xf>
    <xf numFmtId="179" fontId="17" fillId="0" borderId="1"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center" vertical="center"/>
    </xf>
    <xf numFmtId="0" fontId="28" fillId="0" borderId="4" xfId="0" applyNumberFormat="1" applyFont="1" applyFill="1" applyBorder="1" applyAlignment="1" applyProtection="1">
      <alignment horizontal="center" vertical="center"/>
    </xf>
    <xf numFmtId="0" fontId="28" fillId="0" borderId="6" xfId="0" applyNumberFormat="1" applyFont="1" applyFill="1" applyBorder="1" applyAlignment="1" applyProtection="1">
      <alignment horizontal="center" vertical="center"/>
    </xf>
    <xf numFmtId="0" fontId="28" fillId="0" borderId="1" xfId="0" applyNumberFormat="1" applyFont="1" applyFill="1" applyBorder="1" applyAlignment="1" applyProtection="1">
      <alignment horizontal="justify" vertical="center" wrapText="1"/>
    </xf>
    <xf numFmtId="0" fontId="28" fillId="0" borderId="2" xfId="0" applyNumberFormat="1" applyFont="1" applyFill="1" applyBorder="1" applyAlignment="1" applyProtection="1">
      <alignment horizontal="justify" vertical="center" wrapText="1"/>
    </xf>
    <xf numFmtId="177" fontId="29" fillId="0" borderId="2" xfId="0" applyNumberFormat="1" applyFont="1" applyFill="1" applyBorder="1" applyAlignment="1" applyProtection="1">
      <alignment horizontal="center" vertical="center"/>
    </xf>
    <xf numFmtId="176" fontId="27" fillId="0" borderId="2" xfId="0" applyNumberFormat="1" applyFont="1" applyFill="1" applyBorder="1" applyAlignment="1">
      <alignment horizontal="center" vertical="center"/>
    </xf>
    <xf numFmtId="0" fontId="30" fillId="2" borderId="4" xfId="0" applyNumberFormat="1" applyFont="1" applyFill="1" applyBorder="1" applyAlignment="1">
      <alignment horizontal="center" vertical="center"/>
    </xf>
    <xf numFmtId="0" fontId="31" fillId="2" borderId="1" xfId="0" applyNumberFormat="1" applyFont="1" applyFill="1" applyBorder="1" applyAlignment="1" applyProtection="1">
      <alignment horizontal="justify" vertical="center" wrapText="1"/>
    </xf>
    <xf numFmtId="177" fontId="32" fillId="2" borderId="1" xfId="0" applyNumberFormat="1" applyFont="1" applyFill="1" applyBorder="1" applyAlignment="1" applyProtection="1">
      <alignment horizontal="center" vertical="center"/>
    </xf>
    <xf numFmtId="176" fontId="30" fillId="2" borderId="1" xfId="0" applyNumberFormat="1" applyFont="1" applyFill="1" applyBorder="1" applyAlignment="1">
      <alignment horizontal="center" vertical="center"/>
    </xf>
    <xf numFmtId="0" fontId="0" fillId="0" borderId="0" xfId="0" applyBorder="1">
      <alignment vertical="center"/>
    </xf>
    <xf numFmtId="0" fontId="31" fillId="2" borderId="1" xfId="0" applyNumberFormat="1" applyFont="1" applyFill="1" applyBorder="1" applyAlignment="1" applyProtection="1">
      <alignment horizontal="center" vertical="center" wrapText="1"/>
    </xf>
    <xf numFmtId="0" fontId="12" fillId="0" borderId="0" xfId="0" applyNumberFormat="1" applyFont="1" applyFill="1" applyAlignment="1">
      <alignment horizontal="justify" vertical="center" wrapText="1"/>
    </xf>
    <xf numFmtId="0" fontId="33" fillId="0" borderId="0" xfId="0" applyNumberFormat="1" applyFont="1" applyFill="1" applyAlignment="1" applyProtection="1">
      <alignment horizontal="center" vertical="center"/>
    </xf>
    <xf numFmtId="177" fontId="34" fillId="0" borderId="0" xfId="0" applyNumberFormat="1" applyFont="1" applyFill="1" applyAlignment="1" applyProtection="1">
      <alignment horizontal="center" vertical="center"/>
    </xf>
    <xf numFmtId="176" fontId="35" fillId="0" borderId="0" xfId="0" applyNumberFormat="1" applyFont="1" applyFill="1" applyAlignment="1">
      <alignment horizontal="center" vertical="center"/>
    </xf>
    <xf numFmtId="177" fontId="17" fillId="0" borderId="0" xfId="0" applyNumberFormat="1" applyFont="1" applyFill="1" applyAlignment="1" applyProtection="1">
      <alignment horizontal="center" vertical="center"/>
    </xf>
    <xf numFmtId="176" fontId="15" fillId="0" borderId="0" xfId="0" applyNumberFormat="1" applyFont="1" applyFill="1" applyAlignment="1">
      <alignment horizontal="center" vertical="center"/>
    </xf>
    <xf numFmtId="0" fontId="34" fillId="0" borderId="1" xfId="0" applyNumberFormat="1" applyFont="1" applyFill="1" applyBorder="1" applyAlignment="1" applyProtection="1">
      <alignment horizontal="center" vertical="center"/>
    </xf>
    <xf numFmtId="176" fontId="34" fillId="0" borderId="1" xfId="0" applyNumberFormat="1" applyFont="1" applyFill="1" applyBorder="1" applyAlignment="1" applyProtection="1">
      <alignment horizontal="center" vertical="center"/>
    </xf>
    <xf numFmtId="0" fontId="25" fillId="0" borderId="0" xfId="0" applyFont="1" applyAlignment="1">
      <alignment horizontal="justify" vertical="center"/>
    </xf>
    <xf numFmtId="0" fontId="9" fillId="0" borderId="0" xfId="0" applyFont="1" applyAlignment="1">
      <alignment horizontal="center" vertical="center" wrapText="1"/>
    </xf>
    <xf numFmtId="0" fontId="36" fillId="0" borderId="0" xfId="0" applyFont="1">
      <alignment vertical="center"/>
    </xf>
    <xf numFmtId="0" fontId="37" fillId="0" borderId="0" xfId="0" applyFont="1" applyBorder="1">
      <alignment vertical="center"/>
    </xf>
    <xf numFmtId="0" fontId="38" fillId="0" borderId="0" xfId="0" applyFont="1">
      <alignment vertical="center"/>
    </xf>
    <xf numFmtId="178" fontId="39" fillId="0" borderId="0" xfId="0" applyNumberFormat="1" applyFont="1" applyFill="1" applyAlignment="1">
      <alignment vertical="center" wrapText="1"/>
    </xf>
    <xf numFmtId="178" fontId="0" fillId="0" borderId="0" xfId="0" applyNumberFormat="1" applyAlignment="1">
      <alignment horizontal="justify" vertical="center" wrapText="1"/>
    </xf>
    <xf numFmtId="178" fontId="40" fillId="0" borderId="0" xfId="0" applyNumberFormat="1" applyFont="1" applyFill="1" applyAlignment="1">
      <alignment horizontal="left" vertical="top" wrapText="1"/>
    </xf>
    <xf numFmtId="178" fontId="40" fillId="0" borderId="0" xfId="0" applyNumberFormat="1" applyFont="1" applyFill="1" applyAlignment="1">
      <alignment horizontal="center" vertical="top" wrapText="1"/>
    </xf>
    <xf numFmtId="178" fontId="41" fillId="0" borderId="0" xfId="0" applyNumberFormat="1" applyFont="1" applyFill="1" applyAlignment="1">
      <alignment horizontal="center" vertical="top" wrapText="1"/>
    </xf>
    <xf numFmtId="0" fontId="42" fillId="0" borderId="0" xfId="0" applyFont="1" applyFill="1" applyBorder="1" applyAlignment="1">
      <alignment horizontal="left" vertical="top"/>
    </xf>
    <xf numFmtId="178" fontId="42" fillId="0" borderId="0" xfId="0" applyNumberFormat="1" applyFont="1" applyFill="1" applyBorder="1" applyAlignment="1">
      <alignment horizontal="left" vertical="top" wrapText="1"/>
    </xf>
    <xf numFmtId="0" fontId="43" fillId="0" borderId="0" xfId="0" applyFont="1" applyFill="1" applyBorder="1" applyAlignment="1">
      <alignment horizontal="left" vertical="top"/>
    </xf>
    <xf numFmtId="0" fontId="44" fillId="0" borderId="0" xfId="0" applyFont="1" applyFill="1" applyBorder="1" applyAlignment="1">
      <alignment horizontal="left" vertical="top" wrapText="1"/>
    </xf>
    <xf numFmtId="0" fontId="45" fillId="0" borderId="0" xfId="0" applyNumberFormat="1" applyFont="1" applyFill="1" applyBorder="1" applyAlignment="1" applyProtection="1">
      <alignment horizontal="left" vertical="top" wrapText="1"/>
    </xf>
    <xf numFmtId="0" fontId="44" fillId="0" borderId="0" xfId="0" applyNumberFormat="1" applyFont="1" applyFill="1" applyBorder="1" applyAlignment="1" applyProtection="1">
      <alignment horizontal="left" vertical="top" wrapText="1"/>
    </xf>
    <xf numFmtId="0" fontId="45" fillId="0" borderId="0" xfId="0" applyFont="1" applyFill="1" applyBorder="1" applyAlignment="1">
      <alignment horizontal="left" vertical="top" wrapText="1"/>
    </xf>
    <xf numFmtId="0" fontId="45" fillId="0" borderId="0" xfId="8" applyNumberFormat="1" applyFont="1" applyFill="1" applyBorder="1" applyAlignment="1" applyProtection="1">
      <alignment horizontal="left" vertical="top" wrapText="1"/>
    </xf>
    <xf numFmtId="0" fontId="44" fillId="0" borderId="0" xfId="50" applyFont="1" applyFill="1" applyBorder="1" applyAlignment="1">
      <alignment horizontal="left" vertical="top" wrapText="1"/>
    </xf>
    <xf numFmtId="178" fontId="44" fillId="0" borderId="0" xfId="0" applyNumberFormat="1" applyFont="1" applyFill="1" applyBorder="1" applyAlignment="1">
      <alignment horizontal="left" vertical="top" wrapText="1"/>
    </xf>
    <xf numFmtId="49" fontId="44" fillId="0" borderId="0" xfId="0" applyNumberFormat="1" applyFont="1" applyFill="1" applyBorder="1" applyAlignment="1" applyProtection="1">
      <alignment horizontal="left" vertical="top" wrapText="1"/>
    </xf>
    <xf numFmtId="0" fontId="44" fillId="0" borderId="0" xfId="0" applyFont="1" applyFill="1" applyBorder="1" applyAlignment="1">
      <alignment horizontal="left" vertical="top"/>
    </xf>
    <xf numFmtId="0" fontId="44" fillId="0" borderId="0" xfId="0" applyFont="1" applyFill="1" applyBorder="1" applyAlignment="1" applyProtection="1">
      <alignment horizontal="left" vertical="top" wrapText="1"/>
    </xf>
    <xf numFmtId="180" fontId="44" fillId="0" borderId="0" xfId="0" applyNumberFormat="1" applyFont="1" applyFill="1" applyBorder="1" applyAlignment="1">
      <alignment horizontal="left" vertical="top" wrapText="1"/>
    </xf>
    <xf numFmtId="0" fontId="44" fillId="0" borderId="0" xfId="0" applyNumberFormat="1" applyFont="1" applyFill="1" applyBorder="1" applyAlignment="1" applyProtection="1">
      <alignment horizontal="left" vertical="top"/>
    </xf>
    <xf numFmtId="177" fontId="44" fillId="0" borderId="0" xfId="0" applyNumberFormat="1" applyFont="1" applyFill="1" applyBorder="1" applyAlignment="1">
      <alignment horizontal="left" vertical="top" wrapText="1"/>
    </xf>
    <xf numFmtId="0" fontId="45" fillId="0" borderId="0" xfId="0" applyNumberFormat="1" applyFont="1" applyFill="1" applyBorder="1" applyAlignment="1">
      <alignment horizontal="left" vertical="top" wrapText="1"/>
    </xf>
    <xf numFmtId="0" fontId="44" fillId="0" borderId="0" xfId="0" applyNumberFormat="1" applyFont="1" applyFill="1" applyBorder="1" applyAlignment="1" applyProtection="1">
      <alignment horizontal="left" vertical="top" wrapText="1"/>
      <protection locked="0"/>
    </xf>
    <xf numFmtId="0" fontId="44" fillId="0" borderId="0" xfId="0" applyNumberFormat="1" applyFont="1" applyFill="1" applyBorder="1" applyAlignment="1">
      <alignment horizontal="left" vertical="top" wrapText="1"/>
    </xf>
    <xf numFmtId="0" fontId="44" fillId="0" borderId="0" xfId="8" applyNumberFormat="1" applyFont="1" applyFill="1" applyBorder="1" applyAlignment="1" applyProtection="1">
      <alignment horizontal="left" vertical="top" wrapText="1"/>
    </xf>
    <xf numFmtId="178" fontId="0" fillId="0" borderId="0" xfId="0" applyNumberFormat="1" applyAlignment="1">
      <alignment vertical="center" wrapText="1"/>
    </xf>
    <xf numFmtId="178" fontId="38" fillId="0" borderId="0" xfId="0" applyNumberFormat="1" applyFont="1" applyAlignment="1">
      <alignment horizontal="center" vertical="center" wrapText="1"/>
    </xf>
    <xf numFmtId="177" fontId="38" fillId="0" borderId="0" xfId="0" applyNumberFormat="1" applyFont="1" applyAlignment="1">
      <alignment horizontal="center" vertical="center"/>
    </xf>
    <xf numFmtId="178" fontId="0" fillId="0" borderId="0" xfId="0" applyNumberFormat="1" applyAlignment="1">
      <alignment horizontal="center" vertical="center"/>
    </xf>
    <xf numFmtId="178" fontId="38" fillId="0" borderId="0" xfId="0" applyNumberFormat="1" applyFont="1" applyAlignment="1">
      <alignment horizontal="center" vertical="center"/>
    </xf>
    <xf numFmtId="177" fontId="0" fillId="0" borderId="0" xfId="0" applyNumberFormat="1" applyAlignment="1">
      <alignment horizontal="center" vertical="center"/>
    </xf>
    <xf numFmtId="178" fontId="0" fillId="0" borderId="0" xfId="0" applyNumberFormat="1">
      <alignment vertical="center"/>
    </xf>
    <xf numFmtId="0" fontId="0" fillId="0" borderId="0" xfId="0" applyAlignment="1">
      <alignment horizontal="justify" vertical="center" wrapText="1"/>
    </xf>
    <xf numFmtId="0" fontId="38" fillId="0" borderId="0" xfId="0" applyFon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39" fillId="0" borderId="0" xfId="0" applyFont="1" applyFill="1" applyAlignment="1">
      <alignment horizontal="center" vertical="top" wrapText="1"/>
    </xf>
    <xf numFmtId="0" fontId="42" fillId="0" borderId="1" xfId="0" applyFont="1" applyFill="1" applyBorder="1" applyAlignment="1">
      <alignment horizontal="center" vertical="center"/>
    </xf>
    <xf numFmtId="178" fontId="42" fillId="0" borderId="1" xfId="0" applyNumberFormat="1" applyFont="1" applyFill="1" applyBorder="1" applyAlignment="1">
      <alignment horizontal="center" vertical="center" wrapText="1"/>
    </xf>
    <xf numFmtId="178" fontId="43" fillId="0" borderId="1" xfId="0" applyNumberFormat="1" applyFont="1" applyFill="1" applyBorder="1" applyAlignment="1">
      <alignment horizontal="center" vertical="center" wrapText="1"/>
    </xf>
    <xf numFmtId="178" fontId="42" fillId="0" borderId="6" xfId="0" applyNumberFormat="1" applyFont="1" applyFill="1" applyBorder="1" applyAlignment="1">
      <alignment horizontal="center" vertical="top" wrapText="1"/>
    </xf>
    <xf numFmtId="178" fontId="42" fillId="0" borderId="1" xfId="0" applyNumberFormat="1" applyFont="1" applyFill="1" applyBorder="1" applyAlignment="1">
      <alignment horizontal="center" vertical="top" wrapText="1"/>
    </xf>
    <xf numFmtId="0" fontId="42" fillId="0" borderId="1" xfId="0" applyFont="1" applyFill="1" applyBorder="1" applyAlignment="1">
      <alignment horizontal="center" vertical="top" wrapText="1"/>
    </xf>
    <xf numFmtId="0" fontId="43" fillId="0" borderId="1" xfId="0" applyFont="1" applyFill="1" applyBorder="1" applyAlignment="1">
      <alignment horizontal="center" vertical="center"/>
    </xf>
    <xf numFmtId="178" fontId="43" fillId="0" borderId="1" xfId="0" applyNumberFormat="1" applyFont="1" applyFill="1" applyBorder="1" applyAlignment="1">
      <alignment horizontal="center" vertical="top" wrapText="1"/>
    </xf>
    <xf numFmtId="178" fontId="42" fillId="0" borderId="1" xfId="0" applyNumberFormat="1" applyFont="1" applyFill="1" applyBorder="1" applyAlignment="1">
      <alignment horizontal="justify" vertical="center" wrapText="1"/>
    </xf>
    <xf numFmtId="0" fontId="44" fillId="0" borderId="1" xfId="0" applyFont="1" applyFill="1" applyBorder="1" applyAlignment="1">
      <alignment horizontal="center" vertical="center" wrapText="1"/>
    </xf>
    <xf numFmtId="178" fontId="44" fillId="0" borderId="1" xfId="0" applyNumberFormat="1" applyFont="1" applyFill="1" applyBorder="1" applyAlignment="1">
      <alignment horizontal="center" vertical="center" wrapText="1"/>
    </xf>
    <xf numFmtId="0" fontId="44" fillId="0" borderId="1" xfId="0" applyFont="1" applyFill="1" applyBorder="1" applyAlignment="1">
      <alignment horizontal="justify" vertical="center" wrapText="1"/>
    </xf>
    <xf numFmtId="49" fontId="43" fillId="0" borderId="1" xfId="0" applyNumberFormat="1" applyFont="1" applyFill="1" applyBorder="1" applyAlignment="1">
      <alignment horizontal="center" vertical="center" wrapText="1"/>
    </xf>
    <xf numFmtId="0" fontId="44" fillId="0" borderId="6" xfId="0" applyFont="1" applyFill="1" applyBorder="1" applyAlignment="1">
      <alignment horizontal="center" vertical="top" wrapText="1"/>
    </xf>
    <xf numFmtId="0" fontId="44" fillId="0" borderId="1" xfId="0" applyNumberFormat="1" applyFont="1" applyFill="1" applyBorder="1" applyAlignment="1">
      <alignment horizontal="center" vertical="top" wrapText="1"/>
    </xf>
    <xf numFmtId="0" fontId="45" fillId="0" borderId="1" xfId="0" applyNumberFormat="1" applyFont="1" applyFill="1" applyBorder="1" applyAlignment="1">
      <alignment horizontal="center" vertical="top" wrapText="1"/>
    </xf>
    <xf numFmtId="0" fontId="44" fillId="0" borderId="1" xfId="0" applyFont="1" applyFill="1" applyBorder="1" applyAlignment="1">
      <alignment horizontal="center" vertical="top" wrapText="1"/>
    </xf>
    <xf numFmtId="0" fontId="44" fillId="0" borderId="1" xfId="0" applyFont="1" applyFill="1" applyBorder="1" applyAlignment="1">
      <alignment horizontal="center" vertical="top"/>
    </xf>
    <xf numFmtId="0" fontId="44" fillId="0" borderId="1" xfId="0" applyFont="1" applyFill="1" applyBorder="1" applyAlignment="1">
      <alignment vertical="top" wrapText="1"/>
    </xf>
    <xf numFmtId="0" fontId="44" fillId="0" borderId="6" xfId="0" applyFont="1" applyFill="1" applyBorder="1" applyAlignment="1">
      <alignment horizontal="center" vertical="top"/>
    </xf>
    <xf numFmtId="0" fontId="45" fillId="0" borderId="1" xfId="0" applyNumberFormat="1" applyFont="1" applyFill="1" applyBorder="1" applyAlignment="1" applyProtection="1">
      <alignment horizontal="justify" vertical="center" wrapText="1"/>
    </xf>
    <xf numFmtId="0" fontId="44" fillId="0" borderId="1" xfId="0" applyNumberFormat="1" applyFont="1" applyFill="1" applyBorder="1" applyAlignment="1" applyProtection="1">
      <alignment horizontal="justify" vertical="center" wrapText="1"/>
    </xf>
    <xf numFmtId="49" fontId="46" fillId="0" borderId="1" xfId="0" applyNumberFormat="1" applyFont="1" applyFill="1" applyBorder="1" applyAlignment="1" applyProtection="1">
      <alignment horizontal="center" vertical="center" wrapText="1"/>
    </xf>
    <xf numFmtId="177" fontId="46" fillId="0" borderId="1" xfId="0" applyNumberFormat="1" applyFont="1" applyFill="1" applyBorder="1" applyAlignment="1" applyProtection="1">
      <alignment horizontal="center" vertical="center" wrapText="1"/>
    </xf>
    <xf numFmtId="178" fontId="44" fillId="0" borderId="1" xfId="0" applyNumberFormat="1" applyFont="1" applyFill="1" applyBorder="1" applyAlignment="1">
      <alignment horizontal="center" vertical="center"/>
    </xf>
    <xf numFmtId="178" fontId="44" fillId="0" borderId="1" xfId="0" applyNumberFormat="1" applyFont="1" applyFill="1" applyBorder="1" applyAlignment="1">
      <alignment horizontal="justify" vertical="center" wrapText="1"/>
    </xf>
    <xf numFmtId="0" fontId="47" fillId="0" borderId="6" xfId="0" applyNumberFormat="1" applyFont="1" applyFill="1" applyBorder="1" applyAlignment="1">
      <alignment horizontal="center" vertical="top" wrapText="1"/>
    </xf>
    <xf numFmtId="0" fontId="43" fillId="0" borderId="1" xfId="0" applyNumberFormat="1" applyFont="1" applyFill="1" applyBorder="1" applyAlignment="1">
      <alignment horizontal="center" vertical="top" wrapText="1"/>
    </xf>
    <xf numFmtId="178" fontId="44" fillId="0" borderId="1" xfId="0" applyNumberFormat="1" applyFont="1" applyFill="1" applyBorder="1" applyAlignment="1">
      <alignment horizontal="center" vertical="top" wrapText="1"/>
    </xf>
    <xf numFmtId="0" fontId="44" fillId="0" borderId="1" xfId="0" applyFont="1" applyFill="1" applyBorder="1" applyAlignment="1">
      <alignment horizontal="justify" vertical="top" wrapText="1"/>
    </xf>
    <xf numFmtId="0" fontId="46" fillId="0" borderId="1" xfId="0" applyNumberFormat="1" applyFont="1" applyFill="1" applyBorder="1" applyAlignment="1" applyProtection="1">
      <alignment horizontal="center" vertical="center" wrapText="1"/>
    </xf>
    <xf numFmtId="178" fontId="43" fillId="0" borderId="1" xfId="0" applyNumberFormat="1" applyFont="1" applyFill="1" applyBorder="1" applyAlignment="1">
      <alignment horizontal="center" vertical="center"/>
    </xf>
    <xf numFmtId="177" fontId="43" fillId="0" borderId="1" xfId="0" applyNumberFormat="1" applyFont="1" applyFill="1" applyBorder="1" applyAlignment="1">
      <alignment horizontal="justify" vertical="center"/>
    </xf>
    <xf numFmtId="178" fontId="44" fillId="0" borderId="1" xfId="0" applyNumberFormat="1" applyFont="1" applyFill="1" applyBorder="1" applyAlignment="1">
      <alignment horizontal="justify" vertical="center"/>
    </xf>
    <xf numFmtId="0" fontId="44" fillId="0" borderId="1" xfId="0" applyFont="1" applyFill="1" applyBorder="1" applyAlignment="1">
      <alignment horizontal="left" vertical="center" wrapText="1"/>
    </xf>
    <xf numFmtId="0" fontId="44" fillId="0" borderId="6" xfId="0" applyNumberFormat="1" applyFont="1" applyFill="1" applyBorder="1" applyAlignment="1">
      <alignment horizontal="center" vertical="top" wrapText="1"/>
    </xf>
    <xf numFmtId="0" fontId="45" fillId="0" borderId="1" xfId="0" applyNumberFormat="1" applyFont="1" applyFill="1" applyBorder="1" applyAlignment="1" applyProtection="1">
      <alignment horizontal="center" vertical="top" wrapText="1"/>
    </xf>
    <xf numFmtId="0" fontId="43" fillId="0" borderId="1" xfId="0" applyFont="1" applyFill="1" applyBorder="1" applyAlignment="1">
      <alignment horizontal="center" vertical="top" wrapText="1"/>
    </xf>
    <xf numFmtId="0" fontId="45" fillId="0" borderId="1" xfId="0" applyFont="1" applyFill="1" applyBorder="1" applyAlignment="1">
      <alignment horizontal="justify" vertical="center" wrapText="1"/>
    </xf>
    <xf numFmtId="0" fontId="45" fillId="0" borderId="1" xfId="8" applyNumberFormat="1" applyFont="1" applyFill="1" applyBorder="1" applyAlignment="1" applyProtection="1">
      <alignment horizontal="justify" vertical="center" wrapText="1"/>
    </xf>
    <xf numFmtId="49" fontId="46" fillId="0" borderId="1" xfId="52" applyNumberFormat="1" applyFont="1" applyFill="1" applyBorder="1" applyAlignment="1">
      <alignment horizontal="center" vertical="center" wrapText="1"/>
    </xf>
    <xf numFmtId="177" fontId="46" fillId="0" borderId="1" xfId="49" applyNumberFormat="1" applyFont="1" applyFill="1" applyBorder="1" applyAlignment="1">
      <alignment horizontal="center" vertical="center" wrapText="1"/>
    </xf>
    <xf numFmtId="0" fontId="43" fillId="0" borderId="1" xfId="0" applyFont="1" applyFill="1" applyBorder="1" applyAlignment="1">
      <alignment horizontal="center" vertical="center" wrapText="1"/>
    </xf>
    <xf numFmtId="0" fontId="44" fillId="0" borderId="1" xfId="50" applyFont="1" applyFill="1" applyBorder="1" applyAlignment="1">
      <alignment horizontal="justify" vertical="center" wrapText="1"/>
    </xf>
    <xf numFmtId="49" fontId="46" fillId="0" borderId="1" xfId="0" applyNumberFormat="1" applyFont="1" applyFill="1" applyBorder="1" applyAlignment="1">
      <alignment horizontal="center" vertical="center" wrapText="1"/>
    </xf>
    <xf numFmtId="177" fontId="46" fillId="0" borderId="1" xfId="0" applyNumberFormat="1" applyFont="1" applyFill="1" applyBorder="1" applyAlignment="1">
      <alignment horizontal="center" vertical="center" wrapText="1"/>
    </xf>
    <xf numFmtId="0" fontId="46" fillId="0" borderId="1" xfId="52" applyFont="1" applyFill="1" applyBorder="1" applyAlignment="1">
      <alignment horizontal="center" vertical="center" wrapText="1"/>
    </xf>
    <xf numFmtId="0" fontId="46" fillId="0" borderId="1" xfId="0"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177" fontId="43" fillId="0" borderId="1" xfId="0" applyNumberFormat="1" applyFont="1" applyFill="1" applyBorder="1" applyAlignment="1">
      <alignment horizontal="center" vertical="center"/>
    </xf>
    <xf numFmtId="0" fontId="45" fillId="0" borderId="1" xfId="0" applyNumberFormat="1" applyFont="1" applyFill="1" applyBorder="1" applyAlignment="1">
      <alignment horizontal="center" vertical="center" wrapText="1"/>
    </xf>
    <xf numFmtId="177" fontId="43" fillId="0" borderId="1" xfId="0" applyNumberFormat="1" applyFont="1" applyFill="1" applyBorder="1" applyAlignment="1">
      <alignment horizontal="center" vertical="center" wrapText="1"/>
    </xf>
    <xf numFmtId="177" fontId="43" fillId="0" borderId="1" xfId="0" applyNumberFormat="1" applyFont="1" applyFill="1" applyBorder="1" applyAlignment="1" applyProtection="1">
      <alignment horizontal="center" vertical="center" wrapText="1"/>
    </xf>
    <xf numFmtId="0" fontId="44" fillId="0" borderId="1" xfId="0" applyFont="1" applyFill="1" applyBorder="1" applyAlignment="1" applyProtection="1">
      <alignment horizontal="justify" vertical="center" wrapText="1"/>
    </xf>
    <xf numFmtId="49" fontId="48" fillId="0" borderId="1" xfId="0" applyNumberFormat="1" applyFont="1" applyFill="1" applyBorder="1" applyAlignment="1">
      <alignment horizontal="justify" vertical="top" wrapText="1"/>
    </xf>
    <xf numFmtId="49" fontId="44" fillId="0" borderId="1" xfId="0" applyNumberFormat="1" applyFont="1" applyFill="1" applyBorder="1" applyAlignment="1" applyProtection="1">
      <alignment horizontal="justify" vertical="center" wrapText="1"/>
    </xf>
    <xf numFmtId="0" fontId="44" fillId="0" borderId="1" xfId="0" applyFont="1" applyFill="1" applyBorder="1" applyAlignment="1">
      <alignment horizontal="justify" vertical="center"/>
    </xf>
    <xf numFmtId="178" fontId="44" fillId="0" borderId="6" xfId="0" applyNumberFormat="1" applyFont="1" applyFill="1" applyBorder="1" applyAlignment="1">
      <alignment horizontal="center" vertical="top" wrapText="1"/>
    </xf>
    <xf numFmtId="177" fontId="43" fillId="0" borderId="1" xfId="0" applyNumberFormat="1" applyFont="1" applyFill="1" applyBorder="1" applyAlignment="1">
      <alignment horizontal="center" vertical="top" wrapText="1"/>
    </xf>
    <xf numFmtId="177" fontId="44" fillId="0" borderId="1" xfId="0" applyNumberFormat="1" applyFont="1" applyFill="1" applyBorder="1" applyAlignment="1">
      <alignment horizontal="center" vertical="top" wrapText="1"/>
    </xf>
    <xf numFmtId="0" fontId="43" fillId="0" borderId="1" xfId="0" applyNumberFormat="1" applyFont="1" applyFill="1" applyBorder="1" applyAlignment="1">
      <alignment horizontal="center" vertical="center"/>
    </xf>
    <xf numFmtId="0" fontId="44" fillId="0" borderId="1" xfId="0" applyFont="1" applyFill="1" applyBorder="1" applyAlignment="1">
      <alignment horizontal="center" vertical="center"/>
    </xf>
    <xf numFmtId="178" fontId="44" fillId="0" borderId="1" xfId="0" applyNumberFormat="1" applyFont="1" applyFill="1" applyBorder="1" applyAlignment="1">
      <alignment horizontal="justify" vertical="top" wrapText="1"/>
    </xf>
    <xf numFmtId="0" fontId="44" fillId="0" borderId="1" xfId="0" applyNumberFormat="1" applyFont="1" applyFill="1" applyBorder="1" applyAlignment="1">
      <alignment horizontal="justify" vertical="center" wrapText="1"/>
    </xf>
    <xf numFmtId="0" fontId="43" fillId="0" borderId="1" xfId="0" applyFont="1" applyFill="1" applyBorder="1" applyAlignment="1">
      <alignment horizontal="justify" vertical="center" wrapText="1"/>
    </xf>
    <xf numFmtId="180" fontId="44" fillId="0" borderId="1" xfId="0" applyNumberFormat="1" applyFont="1" applyFill="1" applyBorder="1" applyAlignment="1">
      <alignment horizontal="center" vertical="center" wrapText="1"/>
    </xf>
    <xf numFmtId="178" fontId="44" fillId="0" borderId="1" xfId="0" applyNumberFormat="1" applyFont="1" applyFill="1" applyBorder="1" applyAlignment="1">
      <alignment vertical="center" wrapText="1"/>
    </xf>
    <xf numFmtId="180" fontId="44" fillId="0" borderId="6" xfId="0" applyNumberFormat="1" applyFont="1" applyFill="1" applyBorder="1" applyAlignment="1">
      <alignment horizontal="center" vertical="top" wrapText="1"/>
    </xf>
    <xf numFmtId="0" fontId="44" fillId="0" borderId="1" xfId="0" applyFont="1" applyFill="1" applyBorder="1" applyAlignment="1" applyProtection="1">
      <alignment horizontal="center" vertical="center" wrapText="1"/>
    </xf>
    <xf numFmtId="177" fontId="44" fillId="0" borderId="1" xfId="0" applyNumberFormat="1" applyFont="1" applyFill="1" applyBorder="1" applyAlignment="1">
      <alignment horizontal="center" vertical="center" wrapText="1"/>
    </xf>
    <xf numFmtId="0" fontId="39" fillId="0" borderId="1" xfId="0" applyFont="1" applyFill="1" applyBorder="1" applyAlignment="1">
      <alignment horizontal="justify" vertical="center"/>
    </xf>
    <xf numFmtId="49" fontId="49" fillId="0" borderId="1" xfId="0" applyNumberFormat="1" applyFont="1" applyFill="1" applyBorder="1" applyAlignment="1">
      <alignment horizontal="center" vertical="top" wrapText="1"/>
    </xf>
    <xf numFmtId="49" fontId="44" fillId="0" borderId="1" xfId="0" applyNumberFormat="1" applyFont="1" applyFill="1" applyBorder="1" applyAlignment="1">
      <alignment horizontal="center" vertical="top" wrapText="1"/>
    </xf>
    <xf numFmtId="49" fontId="43" fillId="0" borderId="1" xfId="0" applyNumberFormat="1" applyFont="1" applyFill="1" applyBorder="1" applyAlignment="1">
      <alignment horizontal="center" vertical="top" wrapText="1"/>
    </xf>
    <xf numFmtId="0" fontId="45" fillId="0" borderId="1" xfId="0" applyFont="1" applyFill="1" applyBorder="1" applyAlignment="1">
      <alignment horizontal="justify" vertical="center"/>
    </xf>
    <xf numFmtId="0" fontId="43" fillId="0" borderId="1" xfId="0" applyFont="1" applyFill="1" applyBorder="1" applyAlignment="1" applyProtection="1">
      <alignment horizontal="center" vertical="center" wrapText="1"/>
    </xf>
    <xf numFmtId="180" fontId="44" fillId="0" borderId="1" xfId="0" applyNumberFormat="1" applyFont="1" applyFill="1" applyBorder="1" applyAlignment="1">
      <alignment horizontal="justify" vertical="center" wrapText="1"/>
    </xf>
    <xf numFmtId="0" fontId="44" fillId="0" borderId="6" xfId="0" applyFont="1" applyFill="1" applyBorder="1" applyAlignment="1" applyProtection="1">
      <alignment horizontal="center" vertical="top" wrapText="1"/>
    </xf>
    <xf numFmtId="0" fontId="43" fillId="0" borderId="1" xfId="0" applyFont="1" applyFill="1" applyBorder="1" applyAlignment="1" applyProtection="1">
      <alignment horizontal="center" vertical="top" wrapText="1"/>
    </xf>
    <xf numFmtId="0" fontId="43" fillId="0" borderId="1" xfId="0" applyNumberFormat="1" applyFont="1" applyFill="1" applyBorder="1" applyAlignment="1" applyProtection="1">
      <alignment horizontal="center" vertical="center" wrapText="1"/>
    </xf>
    <xf numFmtId="0" fontId="45" fillId="0" borderId="1" xfId="0" applyNumberFormat="1" applyFont="1" applyFill="1" applyBorder="1" applyAlignment="1">
      <alignment horizontal="justify" vertical="center" wrapText="1"/>
    </xf>
    <xf numFmtId="0" fontId="45" fillId="0" borderId="6" xfId="0" applyNumberFormat="1" applyFont="1" applyFill="1" applyBorder="1" applyAlignment="1">
      <alignment horizontal="center" vertical="top" wrapText="1"/>
    </xf>
    <xf numFmtId="0" fontId="46" fillId="0" borderId="1" xfId="0" applyNumberFormat="1" applyFont="1" applyFill="1" applyBorder="1" applyAlignment="1">
      <alignment horizontal="center" vertical="center" wrapText="1"/>
    </xf>
    <xf numFmtId="178" fontId="50" fillId="0" borderId="1" xfId="0" applyNumberFormat="1" applyFont="1" applyFill="1" applyBorder="1" applyAlignment="1">
      <alignment horizontal="center" vertical="center" wrapText="1"/>
    </xf>
    <xf numFmtId="177" fontId="50" fillId="0" borderId="1" xfId="0" applyNumberFormat="1" applyFont="1" applyFill="1" applyBorder="1" applyAlignment="1">
      <alignment horizontal="center" vertical="center" wrapText="1"/>
    </xf>
    <xf numFmtId="0" fontId="50" fillId="0" borderId="1" xfId="0" applyFont="1" applyFill="1" applyBorder="1" applyAlignment="1">
      <alignment horizontal="center" vertical="center" wrapText="1"/>
    </xf>
    <xf numFmtId="0" fontId="44" fillId="0" borderId="1" xfId="0" applyNumberFormat="1" applyFont="1" applyFill="1" applyBorder="1" applyAlignment="1" applyProtection="1">
      <alignment horizontal="center" vertical="center"/>
    </xf>
    <xf numFmtId="0" fontId="50" fillId="0" borderId="6" xfId="0" applyFont="1" applyFill="1" applyBorder="1" applyAlignment="1">
      <alignment horizontal="center" vertical="top" wrapText="1"/>
    </xf>
    <xf numFmtId="178" fontId="50" fillId="0" borderId="1" xfId="0" applyNumberFormat="1" applyFont="1" applyFill="1" applyBorder="1" applyAlignment="1">
      <alignment horizontal="center" vertical="top" wrapText="1"/>
    </xf>
    <xf numFmtId="0" fontId="50" fillId="0" borderId="1" xfId="0" applyFont="1" applyFill="1" applyBorder="1" applyAlignment="1">
      <alignment horizontal="center" vertical="top" wrapText="1"/>
    </xf>
    <xf numFmtId="178" fontId="44" fillId="0" borderId="1" xfId="0" applyNumberFormat="1" applyFont="1" applyFill="1" applyBorder="1" applyAlignment="1">
      <alignment horizontal="center" vertical="top"/>
    </xf>
    <xf numFmtId="49" fontId="43" fillId="0" borderId="1" xfId="52" applyNumberFormat="1" applyFont="1" applyFill="1" applyBorder="1" applyAlignment="1">
      <alignment horizontal="center" vertical="center" wrapText="1"/>
    </xf>
    <xf numFmtId="177" fontId="43" fillId="0" borderId="1" xfId="52" applyNumberFormat="1" applyFont="1" applyFill="1" applyBorder="1" applyAlignment="1">
      <alignment horizontal="center" vertical="center" wrapText="1"/>
    </xf>
    <xf numFmtId="0" fontId="44" fillId="0" borderId="1" xfId="0" applyNumberFormat="1" applyFont="1" applyFill="1" applyBorder="1" applyAlignment="1" applyProtection="1">
      <alignment horizontal="center" vertical="center" wrapText="1"/>
    </xf>
    <xf numFmtId="0" fontId="45" fillId="0" borderId="6" xfId="0" applyNumberFormat="1" applyFont="1" applyFill="1" applyBorder="1" applyAlignment="1" applyProtection="1">
      <alignment horizontal="center" vertical="top" wrapText="1"/>
    </xf>
    <xf numFmtId="177" fontId="44" fillId="0" borderId="1" xfId="0" applyNumberFormat="1" applyFont="1" applyFill="1" applyBorder="1" applyAlignment="1">
      <alignment horizontal="justify" vertical="center" wrapText="1"/>
    </xf>
    <xf numFmtId="177" fontId="50" fillId="0" borderId="1" xfId="0" applyNumberFormat="1" applyFont="1" applyFill="1" applyBorder="1" applyAlignment="1">
      <alignment horizontal="center" vertical="center"/>
    </xf>
    <xf numFmtId="178" fontId="50" fillId="0" borderId="1" xfId="0" applyNumberFormat="1" applyFont="1" applyFill="1" applyBorder="1" applyAlignment="1">
      <alignment horizontal="center" vertical="center"/>
    </xf>
    <xf numFmtId="0" fontId="44" fillId="0" borderId="1" xfId="0" applyNumberFormat="1" applyFont="1" applyFill="1" applyBorder="1" applyAlignment="1" applyProtection="1">
      <alignment horizontal="justify" vertical="center" wrapText="1"/>
      <protection locked="0"/>
    </xf>
    <xf numFmtId="0" fontId="44" fillId="0" borderId="1" xfId="0" applyNumberFormat="1" applyFont="1" applyFill="1" applyBorder="1" applyAlignment="1">
      <alignment horizontal="center" vertical="center"/>
    </xf>
    <xf numFmtId="0" fontId="46" fillId="0" borderId="1" xfId="0" applyNumberFormat="1" applyFont="1" applyFill="1" applyBorder="1" applyAlignment="1">
      <alignment horizontal="center" vertical="top" wrapText="1"/>
    </xf>
    <xf numFmtId="0" fontId="39" fillId="0" borderId="1" xfId="0" applyFont="1" applyFill="1" applyBorder="1" applyAlignment="1">
      <alignment vertical="top" wrapText="1"/>
    </xf>
    <xf numFmtId="0" fontId="44" fillId="0" borderId="1" xfId="0" applyNumberFormat="1" applyFont="1" applyFill="1" applyBorder="1" applyAlignment="1" applyProtection="1">
      <alignment horizontal="center" vertical="center" wrapText="1"/>
      <protection locked="0"/>
    </xf>
    <xf numFmtId="49" fontId="43" fillId="0" borderId="1" xfId="0" applyNumberFormat="1" applyFont="1" applyFill="1" applyBorder="1" applyAlignment="1" applyProtection="1">
      <alignment horizontal="center" vertical="center" wrapText="1"/>
    </xf>
    <xf numFmtId="0" fontId="49" fillId="0" borderId="1" xfId="0" applyFont="1" applyFill="1" applyBorder="1" applyAlignment="1">
      <alignment horizontal="center" vertical="center" wrapText="1"/>
    </xf>
    <xf numFmtId="0" fontId="44" fillId="0" borderId="1" xfId="0" applyNumberFormat="1" applyFont="1" applyFill="1" applyBorder="1" applyAlignment="1" applyProtection="1">
      <alignment horizontal="center" vertical="top" wrapText="1"/>
    </xf>
    <xf numFmtId="177" fontId="44" fillId="0" borderId="1" xfId="0" applyNumberFormat="1" applyFont="1" applyFill="1" applyBorder="1" applyAlignment="1">
      <alignment horizontal="justify" vertical="center"/>
    </xf>
    <xf numFmtId="0" fontId="44" fillId="0" borderId="1" xfId="0" applyFont="1" applyFill="1" applyBorder="1" applyAlignment="1">
      <alignment vertical="center" wrapText="1"/>
    </xf>
    <xf numFmtId="0" fontId="44" fillId="0" borderId="1" xfId="0" applyNumberFormat="1" applyFont="1" applyFill="1" applyBorder="1" applyAlignment="1">
      <alignment horizontal="left" vertical="center" wrapText="1"/>
    </xf>
    <xf numFmtId="0" fontId="43" fillId="0" borderId="1" xfId="0" applyNumberFormat="1" applyFont="1" applyFill="1" applyBorder="1" applyAlignment="1">
      <alignment horizontal="center" vertical="center" wrapText="1"/>
    </xf>
    <xf numFmtId="178" fontId="43" fillId="0" borderId="1" xfId="0" applyNumberFormat="1" applyFont="1" applyFill="1" applyBorder="1" applyAlignment="1">
      <alignment horizontal="justify" vertical="center"/>
    </xf>
    <xf numFmtId="0" fontId="49" fillId="0" borderId="1" xfId="0" applyFont="1" applyFill="1" applyBorder="1" applyAlignment="1">
      <alignment horizontal="justify" vertical="center" wrapText="1"/>
    </xf>
    <xf numFmtId="0" fontId="44" fillId="0" borderId="1" xfId="0" applyFont="1" applyFill="1" applyBorder="1" applyAlignment="1" applyProtection="1">
      <alignment horizontal="center" vertical="top" wrapText="1"/>
    </xf>
    <xf numFmtId="178" fontId="49" fillId="0" borderId="1" xfId="0" applyNumberFormat="1" applyFont="1" applyFill="1" applyBorder="1" applyAlignment="1">
      <alignment horizontal="justify" vertical="center"/>
    </xf>
    <xf numFmtId="178" fontId="44" fillId="0" borderId="1" xfId="0" applyNumberFormat="1" applyFont="1" applyFill="1" applyBorder="1" applyAlignment="1">
      <alignment horizontal="left" vertical="center" wrapText="1"/>
    </xf>
    <xf numFmtId="177" fontId="44" fillId="0" borderId="1" xfId="0" applyNumberFormat="1" applyFont="1" applyFill="1" applyBorder="1" applyAlignment="1">
      <alignment horizontal="center" vertical="center"/>
    </xf>
    <xf numFmtId="0" fontId="48" fillId="0" borderId="1" xfId="0" applyNumberFormat="1" applyFont="1" applyFill="1" applyBorder="1" applyAlignment="1">
      <alignment horizontal="justify" vertical="top" wrapText="1"/>
    </xf>
    <xf numFmtId="178" fontId="51" fillId="0" borderId="1" xfId="0" applyNumberFormat="1" applyFont="1" applyFill="1" applyBorder="1" applyAlignment="1">
      <alignment horizontal="center" vertical="center"/>
    </xf>
    <xf numFmtId="180" fontId="44" fillId="0" borderId="1" xfId="0" applyNumberFormat="1" applyFont="1" applyFill="1" applyBorder="1" applyAlignment="1">
      <alignment horizontal="center" vertical="top" wrapText="1"/>
    </xf>
    <xf numFmtId="180" fontId="43" fillId="0" borderId="1" xfId="0" applyNumberFormat="1" applyFont="1" applyFill="1" applyBorder="1" applyAlignment="1">
      <alignment horizontal="center" vertical="top" wrapText="1"/>
    </xf>
    <xf numFmtId="0" fontId="44" fillId="0" borderId="1" xfId="8" applyNumberFormat="1" applyFont="1" applyFill="1" applyBorder="1" applyAlignment="1" applyProtection="1">
      <alignment horizontal="justify" vertical="center" wrapText="1"/>
    </xf>
    <xf numFmtId="177" fontId="43" fillId="0" borderId="1" xfId="49" applyNumberFormat="1" applyFont="1" applyFill="1" applyBorder="1" applyAlignment="1">
      <alignment horizontal="center" vertical="center" wrapText="1"/>
    </xf>
    <xf numFmtId="0" fontId="52" fillId="0" borderId="1" xfId="0" applyFont="1" applyFill="1" applyBorder="1" applyAlignment="1">
      <alignment horizontal="justify" vertical="center" wrapText="1"/>
    </xf>
    <xf numFmtId="0" fontId="44" fillId="0" borderId="6" xfId="0" applyNumberFormat="1" applyFont="1" applyFill="1" applyBorder="1" applyAlignment="1" applyProtection="1">
      <alignment horizontal="center" vertical="top"/>
    </xf>
    <xf numFmtId="9" fontId="44" fillId="0" borderId="1" xfId="0" applyNumberFormat="1" applyFont="1" applyFill="1" applyBorder="1" applyAlignment="1">
      <alignment horizontal="center" vertical="center" wrapText="1"/>
    </xf>
    <xf numFmtId="0" fontId="44" fillId="0" borderId="6" xfId="0" applyNumberFormat="1" applyFont="1" applyFill="1" applyBorder="1" applyAlignment="1" applyProtection="1">
      <alignment horizontal="center" vertical="top" wrapText="1"/>
    </xf>
    <xf numFmtId="178" fontId="43" fillId="0" borderId="1" xfId="0" applyNumberFormat="1" applyFont="1" applyFill="1" applyBorder="1" applyAlignment="1" applyProtection="1">
      <alignment horizontal="center" vertical="center" wrapText="1"/>
    </xf>
    <xf numFmtId="177" fontId="44" fillId="0" borderId="1" xfId="0" applyNumberFormat="1" applyFont="1" applyFill="1" applyBorder="1" applyAlignment="1" applyProtection="1">
      <alignment horizontal="center" vertical="center" wrapText="1"/>
    </xf>
    <xf numFmtId="0" fontId="46" fillId="0" borderId="1" xfId="49" applyFont="1" applyFill="1" applyBorder="1" applyAlignment="1">
      <alignment horizontal="center" vertical="center" wrapText="1"/>
    </xf>
    <xf numFmtId="178" fontId="44" fillId="0" borderId="6" xfId="0" applyNumberFormat="1" applyFont="1" applyFill="1" applyBorder="1" applyAlignment="1">
      <alignment horizontal="center" vertical="top"/>
    </xf>
    <xf numFmtId="177" fontId="44" fillId="0" borderId="1" xfId="0" applyNumberFormat="1" applyFont="1" applyFill="1" applyBorder="1" applyAlignment="1">
      <alignment horizontal="center" vertical="top"/>
    </xf>
    <xf numFmtId="178" fontId="51" fillId="0" borderId="1" xfId="0" applyNumberFormat="1" applyFont="1" applyFill="1" applyBorder="1" applyAlignment="1">
      <alignment horizontal="justify" vertical="center"/>
    </xf>
    <xf numFmtId="0" fontId="43" fillId="0" borderId="1" xfId="0" applyFont="1" applyFill="1" applyBorder="1" applyAlignment="1">
      <alignment horizontal="center" vertical="top"/>
    </xf>
    <xf numFmtId="0" fontId="53" fillId="0" borderId="6" xfId="0" applyFont="1" applyFill="1" applyBorder="1" applyAlignment="1">
      <alignment horizontal="center" vertical="top" wrapText="1"/>
    </xf>
    <xf numFmtId="178" fontId="53" fillId="0" borderId="1" xfId="0" applyNumberFormat="1" applyFont="1" applyFill="1" applyBorder="1" applyAlignment="1">
      <alignment horizontal="center" vertical="top" wrapText="1"/>
    </xf>
    <xf numFmtId="0" fontId="53" fillId="0" borderId="1" xfId="0" applyFont="1" applyFill="1" applyBorder="1" applyAlignment="1">
      <alignment horizontal="center" vertical="top" wrapText="1"/>
    </xf>
    <xf numFmtId="178" fontId="43" fillId="0" borderId="1" xfId="0" applyNumberFormat="1" applyFont="1" applyFill="1" applyBorder="1" applyAlignment="1">
      <alignment horizontal="justify" vertical="center" wrapText="1"/>
    </xf>
    <xf numFmtId="0" fontId="45" fillId="0" borderId="1" xfId="0" applyNumberFormat="1" applyFont="1" applyFill="1" applyBorder="1" applyAlignment="1" applyProtection="1">
      <alignment horizontal="center" vertical="center" wrapText="1"/>
    </xf>
    <xf numFmtId="177" fontId="46" fillId="0" borderId="1" xfId="52" applyNumberFormat="1" applyFont="1" applyFill="1" applyBorder="1" applyAlignment="1">
      <alignment horizontal="center" vertical="center" wrapText="1"/>
    </xf>
    <xf numFmtId="0" fontId="39" fillId="0" borderId="1" xfId="0" applyFont="1" applyFill="1" applyBorder="1" applyAlignment="1">
      <alignment vertical="center"/>
    </xf>
    <xf numFmtId="0" fontId="39" fillId="0" borderId="6" xfId="0" applyFont="1" applyFill="1" applyBorder="1" applyAlignment="1">
      <alignment vertical="top" wrapText="1"/>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44" fillId="0" borderId="1" xfId="0" applyNumberFormat="1" applyFont="1" applyFill="1" applyBorder="1" applyAlignment="1" applyProtection="1">
      <alignment horizontal="left" vertical="center" wrapText="1"/>
    </xf>
    <xf numFmtId="0" fontId="49" fillId="0" borderId="1" xfId="0" applyFont="1" applyFill="1" applyBorder="1" applyAlignment="1">
      <alignment horizontal="center" vertical="top" wrapText="1"/>
    </xf>
    <xf numFmtId="0" fontId="44" fillId="0" borderId="1" xfId="0" applyFont="1" applyFill="1" applyBorder="1" applyAlignment="1" applyProtection="1">
      <alignment horizontal="left" vertical="center" wrapText="1"/>
    </xf>
    <xf numFmtId="0" fontId="44" fillId="0" borderId="0" xfId="0" applyFont="1" applyFill="1" applyBorder="1" applyAlignment="1">
      <alignment horizontal="center" vertical="top"/>
    </xf>
    <xf numFmtId="0" fontId="44" fillId="0" borderId="0" xfId="0" applyFont="1" applyFill="1" applyBorder="1" applyAlignment="1">
      <alignment horizontal="center" vertical="top" wrapText="1"/>
    </xf>
    <xf numFmtId="0" fontId="46" fillId="0" borderId="1" xfId="0" applyFont="1" applyFill="1" applyBorder="1" applyAlignment="1">
      <alignment horizontal="center" vertical="top" wrapText="1"/>
    </xf>
    <xf numFmtId="0" fontId="39" fillId="0" borderId="1" xfId="0" applyFont="1" applyFill="1" applyBorder="1" applyAlignment="1">
      <alignment horizontal="center" vertical="top" wrapText="1"/>
    </xf>
    <xf numFmtId="0" fontId="39" fillId="0" borderId="1" xfId="0" applyFont="1" applyFill="1" applyBorder="1" applyAlignment="1">
      <alignment vertical="top"/>
    </xf>
    <xf numFmtId="0" fontId="54" fillId="0" borderId="1" xfId="0" applyFont="1" applyFill="1" applyBorder="1" applyAlignment="1">
      <alignment horizontal="left" vertical="center" wrapText="1"/>
    </xf>
    <xf numFmtId="0" fontId="39" fillId="0" borderId="6" xfId="0" applyFont="1" applyFill="1" applyBorder="1" applyAlignment="1">
      <alignment horizontal="center" vertical="top" wrapText="1"/>
    </xf>
    <xf numFmtId="177" fontId="46" fillId="0" borderId="1" xfId="51" applyNumberFormat="1" applyFont="1" applyFill="1" applyBorder="1" applyAlignment="1">
      <alignment horizontal="center" vertical="center" wrapText="1"/>
    </xf>
    <xf numFmtId="0" fontId="45" fillId="0" borderId="1" xfId="0" applyFont="1" applyFill="1" applyBorder="1" applyAlignment="1">
      <alignment horizontal="center" vertical="top" wrapText="1"/>
    </xf>
    <xf numFmtId="178" fontId="41" fillId="0" borderId="0" xfId="0" applyNumberFormat="1" applyFont="1" applyFill="1" applyAlignment="1">
      <alignment horizontal="center" vertical="center" wrapText="1"/>
    </xf>
    <xf numFmtId="0" fontId="0" fillId="0" borderId="1" xfId="0" applyFill="1" applyBorder="1" applyAlignment="1">
      <alignment horizontal="center" vertical="center"/>
    </xf>
    <xf numFmtId="178" fontId="55" fillId="0" borderId="1" xfId="0" applyNumberFormat="1" applyFont="1" applyBorder="1" applyAlignment="1">
      <alignment horizontal="center" vertical="center" wrapText="1"/>
    </xf>
    <xf numFmtId="178" fontId="38" fillId="0" borderId="1" xfId="0" applyNumberFormat="1" applyFont="1" applyBorder="1" applyAlignment="1">
      <alignment horizontal="center" vertical="center" wrapText="1"/>
    </xf>
    <xf numFmtId="0" fontId="56" fillId="0" borderId="0" xfId="0" applyFont="1" applyAlignment="1">
      <alignment vertical="center" wrapText="1"/>
    </xf>
    <xf numFmtId="0" fontId="39" fillId="0" borderId="1" xfId="0" applyFont="1" applyFill="1" applyBorder="1" applyAlignment="1">
      <alignment vertical="center" wrapText="1"/>
    </xf>
    <xf numFmtId="49" fontId="44" fillId="0" borderId="1" xfId="0" applyNumberFormat="1" applyFont="1" applyFill="1" applyBorder="1" applyAlignment="1" quotePrefix="1">
      <alignment horizontal="center" vertical="top" wrapText="1"/>
    </xf>
    <xf numFmtId="49" fontId="43" fillId="0" borderId="1" xfId="0" applyNumberFormat="1" applyFont="1" applyFill="1" applyBorder="1" applyAlignment="1" quotePrefix="1">
      <alignment horizontal="center" vertical="top" wrapText="1"/>
    </xf>
    <xf numFmtId="0" fontId="44" fillId="0" borderId="1" xfId="0" applyFont="1" applyFill="1" applyBorder="1" applyAlignment="1" quotePrefix="1">
      <alignment horizontal="justify" vertical="center" wrapText="1"/>
    </xf>
    <xf numFmtId="0" fontId="44" fillId="0" borderId="1" xfId="0" applyFont="1" applyFill="1" applyBorder="1" applyAlignment="1" quotePrefix="1">
      <alignment horizontal="center" vertical="top"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_河南（88号核对计划）" xfId="50"/>
    <cellStyle name="常规 3" xfId="51"/>
    <cellStyle name="常规 2" xfId="52"/>
  </cellStyles>
  <dxfs count="20">
    <dxf>
      <fill>
        <patternFill patternType="solid">
          <bgColor indexed="52"/>
        </patternFill>
      </fill>
    </dxf>
    <dxf>
      <fill>
        <patternFill patternType="solid">
          <fgColor indexed="10"/>
          <bgColor indexed="52"/>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9"/>
      <tableStyleElement type="headerRow" dxfId="8"/>
      <tableStyleElement type="totalRow" dxfId="7"/>
      <tableStyleElement type="firstColumn" dxfId="6"/>
      <tableStyleElement type="lastColumn" dxfId="5"/>
      <tableStyleElement type="firstRowStripe" dxfId="4"/>
      <tableStyleElement type="firstColumnStripe" dxfId="3"/>
    </tableStyle>
    <tableStyle name="PivotStylePreset2_Accent1" table="0" count="10" xr9:uid="{267968C8-6FFD-4C36-ACC1-9EA1FD1885CA}">
      <tableStyleElement type="headerRow" dxfId="19"/>
      <tableStyleElement type="totalRow" dxfId="18"/>
      <tableStyleElement type="firstRowStripe" dxfId="17"/>
      <tableStyleElement type="firstColumnStripe" dxfId="16"/>
      <tableStyleElement type="firstSubtotalRow" dxfId="15"/>
      <tableStyleElement type="secondSubtotalRow" dxfId="14"/>
      <tableStyleElement type="firstRowSubheading" dxfId="13"/>
      <tableStyleElement type="secondRowSubheading" dxfId="12"/>
      <tableStyleElement type="pageFieldLabels" dxfId="11"/>
      <tableStyleElement type="pageFieldValues" dxfId="10"/>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42"/>
  <sheetViews>
    <sheetView tabSelected="1" view="pageBreakPreview" zoomScaleNormal="55" workbookViewId="0">
      <pane ySplit="1" topLeftCell="A37" activePane="bottomLeft" state="frozen"/>
      <selection/>
      <selection pane="bottomLeft" activeCell="I38" sqref="I38"/>
    </sheetView>
  </sheetViews>
  <sheetFormatPr defaultColWidth="8.725" defaultRowHeight="15" outlineLevelCol="4"/>
  <cols>
    <col min="1" max="1" width="6.31666666666667" style="100" customWidth="1"/>
    <col min="2" max="2" width="20" style="101" customWidth="1"/>
    <col min="3" max="3" width="41.425" style="126" customWidth="1"/>
    <col min="4" max="4" width="16.5333333333333" style="102" customWidth="1"/>
    <col min="5" max="5" width="15.4416666666667" style="127" customWidth="1"/>
  </cols>
  <sheetData>
    <row r="1" s="98" customFormat="1" ht="41" customHeight="1" spans="1:5">
      <c r="A1" s="293" t="s">
        <v>0</v>
      </c>
      <c r="B1" s="293"/>
      <c r="C1" s="293"/>
      <c r="D1" s="293"/>
      <c r="E1" s="293"/>
    </row>
    <row r="2" ht="42" customHeight="1" spans="1:5">
      <c r="A2" s="138" t="s">
        <v>1</v>
      </c>
      <c r="B2" s="139" t="s">
        <v>2</v>
      </c>
      <c r="C2" s="139" t="s">
        <v>3</v>
      </c>
      <c r="D2" s="139" t="s">
        <v>4</v>
      </c>
      <c r="E2" s="139" t="s">
        <v>5</v>
      </c>
    </row>
    <row r="3" ht="54" spans="1:5">
      <c r="A3" s="294">
        <v>1</v>
      </c>
      <c r="B3" s="163" t="s">
        <v>6</v>
      </c>
      <c r="C3" s="163" t="s">
        <v>7</v>
      </c>
      <c r="D3" s="182" t="s">
        <v>8</v>
      </c>
      <c r="E3" s="295" t="s">
        <v>9</v>
      </c>
    </row>
    <row r="4" ht="40.5" spans="1:5">
      <c r="A4" s="294">
        <v>2</v>
      </c>
      <c r="B4" s="159" t="s">
        <v>10</v>
      </c>
      <c r="C4" s="159" t="s">
        <v>11</v>
      </c>
      <c r="D4" s="160" t="s">
        <v>12</v>
      </c>
      <c r="E4" s="295" t="s">
        <v>13</v>
      </c>
    </row>
    <row r="5" ht="27" spans="1:5">
      <c r="A5" s="294">
        <v>3</v>
      </c>
      <c r="B5" s="163" t="s">
        <v>14</v>
      </c>
      <c r="C5" s="148" t="s">
        <v>15</v>
      </c>
      <c r="D5" s="182" t="s">
        <v>16</v>
      </c>
      <c r="E5" s="295" t="s">
        <v>17</v>
      </c>
    </row>
    <row r="6" ht="81" spans="1:5">
      <c r="A6" s="294">
        <v>4</v>
      </c>
      <c r="B6" s="163" t="s">
        <v>18</v>
      </c>
      <c r="C6" s="163" t="s">
        <v>19</v>
      </c>
      <c r="D6" s="182" t="s">
        <v>20</v>
      </c>
      <c r="E6" s="295" t="s">
        <v>21</v>
      </c>
    </row>
    <row r="7" ht="54" spans="1:5">
      <c r="A7" s="294">
        <v>5</v>
      </c>
      <c r="B7" s="159" t="s">
        <v>22</v>
      </c>
      <c r="C7" s="159" t="s">
        <v>23</v>
      </c>
      <c r="D7" s="160" t="s">
        <v>24</v>
      </c>
      <c r="E7" s="295" t="s">
        <v>25</v>
      </c>
    </row>
    <row r="8" ht="40.5" spans="1:5">
      <c r="A8" s="294">
        <v>6</v>
      </c>
      <c r="B8" s="159" t="s">
        <v>26</v>
      </c>
      <c r="C8" s="159" t="s">
        <v>27</v>
      </c>
      <c r="D8" s="160" t="s">
        <v>28</v>
      </c>
      <c r="E8" s="295" t="s">
        <v>29</v>
      </c>
    </row>
    <row r="9" ht="40.5" spans="1:5">
      <c r="A9" s="294">
        <v>7</v>
      </c>
      <c r="B9" s="159" t="s">
        <v>30</v>
      </c>
      <c r="C9" s="159" t="s">
        <v>31</v>
      </c>
      <c r="D9" s="160" t="s">
        <v>32</v>
      </c>
      <c r="E9" s="295" t="s">
        <v>33</v>
      </c>
    </row>
    <row r="10" ht="40.5" spans="1:5">
      <c r="A10" s="294">
        <v>8</v>
      </c>
      <c r="B10" s="159" t="s">
        <v>34</v>
      </c>
      <c r="C10" s="159" t="s">
        <v>35</v>
      </c>
      <c r="D10" s="160" t="s">
        <v>36</v>
      </c>
      <c r="E10" s="296" t="s">
        <v>37</v>
      </c>
    </row>
    <row r="11" ht="27" spans="1:5">
      <c r="A11" s="294">
        <v>9</v>
      </c>
      <c r="B11" s="149" t="s">
        <v>38</v>
      </c>
      <c r="C11" s="163" t="s">
        <v>39</v>
      </c>
      <c r="D11" s="182" t="s">
        <v>40</v>
      </c>
      <c r="E11" s="295" t="s">
        <v>41</v>
      </c>
    </row>
    <row r="12" ht="40.5" spans="1:5">
      <c r="A12" s="294">
        <v>10</v>
      </c>
      <c r="B12" s="163" t="s">
        <v>42</v>
      </c>
      <c r="C12" s="163" t="s">
        <v>43</v>
      </c>
      <c r="D12" s="182" t="s">
        <v>44</v>
      </c>
      <c r="E12" s="295" t="s">
        <v>45</v>
      </c>
    </row>
    <row r="13" ht="40.5" spans="1:5">
      <c r="A13" s="294">
        <v>11</v>
      </c>
      <c r="B13" s="159" t="s">
        <v>46</v>
      </c>
      <c r="C13" s="159" t="s">
        <v>47</v>
      </c>
      <c r="D13" s="160" t="s">
        <v>36</v>
      </c>
      <c r="E13" s="295" t="s">
        <v>48</v>
      </c>
    </row>
    <row r="14" ht="40.5" spans="1:5">
      <c r="A14" s="294">
        <v>12</v>
      </c>
      <c r="B14" s="159" t="s">
        <v>49</v>
      </c>
      <c r="C14" s="159" t="s">
        <v>50</v>
      </c>
      <c r="D14" s="160" t="s">
        <v>51</v>
      </c>
      <c r="E14" s="295" t="s">
        <v>52</v>
      </c>
    </row>
    <row r="15" ht="40.5" spans="1:5">
      <c r="A15" s="294">
        <v>13</v>
      </c>
      <c r="B15" s="159" t="s">
        <v>53</v>
      </c>
      <c r="C15" s="159" t="s">
        <v>54</v>
      </c>
      <c r="D15" s="160" t="s">
        <v>40</v>
      </c>
      <c r="E15" s="295" t="s">
        <v>55</v>
      </c>
    </row>
    <row r="16" ht="27" spans="1:5">
      <c r="A16" s="294">
        <v>14</v>
      </c>
      <c r="B16" s="159" t="s">
        <v>56</v>
      </c>
      <c r="C16" s="159" t="s">
        <v>57</v>
      </c>
      <c r="D16" s="160" t="s">
        <v>58</v>
      </c>
      <c r="E16" s="297" t="s">
        <v>59</v>
      </c>
    </row>
    <row r="17" ht="54" spans="1:5">
      <c r="A17" s="294">
        <v>15</v>
      </c>
      <c r="B17" s="163" t="s">
        <v>60</v>
      </c>
      <c r="C17" s="163" t="s">
        <v>61</v>
      </c>
      <c r="D17" s="182" t="s">
        <v>44</v>
      </c>
      <c r="E17" s="295" t="s">
        <v>62</v>
      </c>
    </row>
    <row r="18" ht="40.5" spans="1:5">
      <c r="A18" s="294">
        <v>16</v>
      </c>
      <c r="B18" s="159" t="s">
        <v>63</v>
      </c>
      <c r="C18" s="159" t="s">
        <v>64</v>
      </c>
      <c r="D18" s="160" t="s">
        <v>44</v>
      </c>
      <c r="E18" s="295" t="s">
        <v>65</v>
      </c>
    </row>
    <row r="19" ht="40.5" spans="1:5">
      <c r="A19" s="294">
        <v>17</v>
      </c>
      <c r="B19" s="159" t="s">
        <v>66</v>
      </c>
      <c r="C19" s="159" t="s">
        <v>67</v>
      </c>
      <c r="D19" s="160" t="s">
        <v>68</v>
      </c>
      <c r="E19" s="295" t="s">
        <v>25</v>
      </c>
    </row>
    <row r="20" ht="27" spans="1:5">
      <c r="A20" s="294">
        <v>18</v>
      </c>
      <c r="B20" s="163" t="s">
        <v>69</v>
      </c>
      <c r="C20" s="163" t="s">
        <v>70</v>
      </c>
      <c r="D20" s="182" t="s">
        <v>44</v>
      </c>
      <c r="E20" s="295" t="s">
        <v>71</v>
      </c>
    </row>
    <row r="21" ht="54" spans="1:5">
      <c r="A21" s="294">
        <v>19</v>
      </c>
      <c r="B21" s="159" t="s">
        <v>72</v>
      </c>
      <c r="C21" s="159" t="s">
        <v>73</v>
      </c>
      <c r="D21" s="160" t="s">
        <v>44</v>
      </c>
      <c r="E21" s="295" t="s">
        <v>74</v>
      </c>
    </row>
    <row r="22" ht="27" spans="1:5">
      <c r="A22" s="294">
        <v>20</v>
      </c>
      <c r="B22" s="159" t="s">
        <v>75</v>
      </c>
      <c r="C22" s="159" t="s">
        <v>76</v>
      </c>
      <c r="D22" s="160" t="s">
        <v>44</v>
      </c>
      <c r="E22" s="295" t="s">
        <v>77</v>
      </c>
    </row>
    <row r="23" ht="36" customHeight="1" spans="1:5">
      <c r="A23" s="294">
        <v>21</v>
      </c>
      <c r="B23" s="163" t="s">
        <v>78</v>
      </c>
      <c r="C23" s="163" t="s">
        <v>79</v>
      </c>
      <c r="D23" s="182" t="s">
        <v>80</v>
      </c>
      <c r="E23" s="296" t="s">
        <v>33</v>
      </c>
    </row>
    <row r="24" ht="40.5" spans="1:5">
      <c r="A24" s="294">
        <v>22</v>
      </c>
      <c r="B24" s="163" t="s">
        <v>81</v>
      </c>
      <c r="C24" s="163" t="s">
        <v>82</v>
      </c>
      <c r="D24" s="182" t="s">
        <v>44</v>
      </c>
      <c r="E24" s="295" t="s">
        <v>83</v>
      </c>
    </row>
    <row r="25" ht="35" customHeight="1" spans="1:5">
      <c r="A25" s="294">
        <v>23</v>
      </c>
      <c r="B25" s="163" t="s">
        <v>84</v>
      </c>
      <c r="C25" s="159" t="s">
        <v>85</v>
      </c>
      <c r="D25" s="160" t="s">
        <v>44</v>
      </c>
      <c r="E25" s="295" t="s">
        <v>86</v>
      </c>
    </row>
    <row r="26" ht="52" customHeight="1" spans="1:5">
      <c r="A26" s="294">
        <v>24</v>
      </c>
      <c r="B26" s="159" t="s">
        <v>87</v>
      </c>
      <c r="C26" s="159" t="s">
        <v>88</v>
      </c>
      <c r="D26" s="160" t="s">
        <v>36</v>
      </c>
      <c r="E26" s="295" t="s">
        <v>37</v>
      </c>
    </row>
    <row r="27" ht="67.5" spans="1:5">
      <c r="A27" s="294">
        <v>25</v>
      </c>
      <c r="B27" s="159" t="s">
        <v>89</v>
      </c>
      <c r="C27" s="159" t="s">
        <v>90</v>
      </c>
      <c r="D27" s="160" t="s">
        <v>91</v>
      </c>
      <c r="E27" s="295" t="s">
        <v>92</v>
      </c>
    </row>
    <row r="28" ht="40.5" spans="1:5">
      <c r="A28" s="294">
        <v>26</v>
      </c>
      <c r="B28" s="163" t="s">
        <v>93</v>
      </c>
      <c r="C28" s="163" t="s">
        <v>94</v>
      </c>
      <c r="D28" s="182" t="s">
        <v>32</v>
      </c>
      <c r="E28" s="295" t="s">
        <v>95</v>
      </c>
    </row>
    <row r="29" ht="40.5" spans="1:5">
      <c r="A29" s="294">
        <v>27</v>
      </c>
      <c r="B29" s="163" t="s">
        <v>96</v>
      </c>
      <c r="C29" s="163" t="s">
        <v>97</v>
      </c>
      <c r="D29" s="182" t="s">
        <v>28</v>
      </c>
      <c r="E29" s="295" t="s">
        <v>37</v>
      </c>
    </row>
    <row r="30" ht="40.5" spans="1:5">
      <c r="A30" s="294">
        <v>28</v>
      </c>
      <c r="B30" s="163" t="s">
        <v>98</v>
      </c>
      <c r="C30" s="163" t="s">
        <v>99</v>
      </c>
      <c r="D30" s="182" t="s">
        <v>100</v>
      </c>
      <c r="E30" s="296" t="s">
        <v>25</v>
      </c>
    </row>
    <row r="31" ht="148.5" spans="1:5">
      <c r="A31" s="294">
        <v>29</v>
      </c>
      <c r="B31" s="159" t="s">
        <v>101</v>
      </c>
      <c r="C31" s="159" t="s">
        <v>102</v>
      </c>
      <c r="D31" s="160" t="s">
        <v>103</v>
      </c>
      <c r="E31" s="296" t="s">
        <v>104</v>
      </c>
    </row>
    <row r="32" ht="40.5" spans="1:5">
      <c r="A32" s="294">
        <v>30</v>
      </c>
      <c r="B32" s="163" t="s">
        <v>105</v>
      </c>
      <c r="C32" s="163" t="s">
        <v>106</v>
      </c>
      <c r="D32" s="182" t="s">
        <v>107</v>
      </c>
      <c r="E32" s="295" t="s">
        <v>108</v>
      </c>
    </row>
    <row r="33" ht="40.5" spans="1:5">
      <c r="A33" s="294">
        <v>31</v>
      </c>
      <c r="B33" s="159" t="s">
        <v>109</v>
      </c>
      <c r="C33" s="159" t="s">
        <v>110</v>
      </c>
      <c r="D33" s="160" t="s">
        <v>32</v>
      </c>
      <c r="E33" s="295" t="s">
        <v>111</v>
      </c>
    </row>
    <row r="34" ht="40.5" spans="1:5">
      <c r="A34" s="294">
        <v>32</v>
      </c>
      <c r="B34" s="159" t="s">
        <v>112</v>
      </c>
      <c r="C34" s="159" t="s">
        <v>113</v>
      </c>
      <c r="D34" s="160" t="s">
        <v>44</v>
      </c>
      <c r="E34" s="295" t="s">
        <v>114</v>
      </c>
    </row>
    <row r="35" ht="40.5" spans="1:5">
      <c r="A35" s="294">
        <v>33</v>
      </c>
      <c r="B35" s="163" t="s">
        <v>115</v>
      </c>
      <c r="C35" s="163" t="s">
        <v>116</v>
      </c>
      <c r="D35" s="182" t="s">
        <v>117</v>
      </c>
      <c r="E35" s="295" t="s">
        <v>118</v>
      </c>
    </row>
    <row r="36" ht="36" customHeight="1" spans="1:5">
      <c r="A36" s="294">
        <v>34</v>
      </c>
      <c r="B36" s="159" t="s">
        <v>119</v>
      </c>
      <c r="C36" s="298" t="s">
        <v>120</v>
      </c>
      <c r="D36" s="241" t="s">
        <v>121</v>
      </c>
      <c r="E36" s="295" t="s">
        <v>104</v>
      </c>
    </row>
    <row r="37" ht="67.5" spans="1:5">
      <c r="A37" s="294">
        <v>35</v>
      </c>
      <c r="B37" s="159" t="s">
        <v>122</v>
      </c>
      <c r="C37" s="159" t="s">
        <v>123</v>
      </c>
      <c r="D37" s="241" t="s">
        <v>124</v>
      </c>
      <c r="E37" s="295" t="s">
        <v>125</v>
      </c>
    </row>
    <row r="38" ht="54" spans="1:5">
      <c r="A38" s="294">
        <v>36</v>
      </c>
      <c r="B38" s="158" t="s">
        <v>126</v>
      </c>
      <c r="C38" s="158" t="s">
        <v>127</v>
      </c>
      <c r="D38" s="241" t="s">
        <v>128</v>
      </c>
      <c r="E38" s="295" t="s">
        <v>129</v>
      </c>
    </row>
    <row r="39" ht="54" spans="1:5">
      <c r="A39" s="294">
        <v>37</v>
      </c>
      <c r="B39" s="158" t="s">
        <v>130</v>
      </c>
      <c r="C39" s="158" t="s">
        <v>131</v>
      </c>
      <c r="D39" s="241" t="s">
        <v>132</v>
      </c>
      <c r="E39" s="295" t="s">
        <v>133</v>
      </c>
    </row>
    <row r="40" ht="40.5" spans="1:5">
      <c r="A40" s="294">
        <v>38</v>
      </c>
      <c r="B40" s="163" t="s">
        <v>134</v>
      </c>
      <c r="C40" s="163" t="s">
        <v>135</v>
      </c>
      <c r="D40" s="150" t="s">
        <v>136</v>
      </c>
      <c r="E40" s="295" t="s">
        <v>137</v>
      </c>
    </row>
    <row r="41" ht="40.5" spans="1:5">
      <c r="A41" s="294">
        <v>39</v>
      </c>
      <c r="B41" s="231" t="s">
        <v>138</v>
      </c>
      <c r="C41" s="159" t="s">
        <v>139</v>
      </c>
      <c r="D41" s="241" t="s">
        <v>140</v>
      </c>
      <c r="E41" s="295" t="s">
        <v>141</v>
      </c>
    </row>
    <row r="42" ht="27" spans="1:5">
      <c r="A42" s="294">
        <v>40</v>
      </c>
      <c r="B42" s="159" t="s">
        <v>142</v>
      </c>
      <c r="C42" s="159" t="s">
        <v>143</v>
      </c>
      <c r="D42" s="241" t="s">
        <v>132</v>
      </c>
      <c r="E42" s="295" t="s">
        <v>37</v>
      </c>
    </row>
  </sheetData>
  <mergeCells count="1">
    <mergeCell ref="A1:E1"/>
  </mergeCells>
  <conditionalFormatting sqref="C13">
    <cfRule type="expression" dxfId="0" priority="13" stopIfTrue="1">
      <formula>AND(COUNTIF($B$1:$B$224,C13)&gt;1,NOT(ISBLANK(C13)))</formula>
    </cfRule>
  </conditionalFormatting>
  <conditionalFormatting sqref="D13">
    <cfRule type="expression" dxfId="0" priority="12" stopIfTrue="1">
      <formula>AND(COUNTIF($B$1:$B$224,D13)&gt;1,NOT(ISBLANK(D13)))</formula>
    </cfRule>
  </conditionalFormatting>
  <conditionalFormatting sqref="D16">
    <cfRule type="expression" dxfId="0" priority="10" stopIfTrue="1">
      <formula>AND(COUNTIF($B$1:$B$60,D16)&gt;1,NOT(ISBLANK(D16)))</formula>
    </cfRule>
  </conditionalFormatting>
  <conditionalFormatting sqref="D25">
    <cfRule type="expression" dxfId="0" priority="7" stopIfTrue="1">
      <formula>AND(COUNTIF($B$1:$B$4,D25)&gt;1,NOT(ISBLANK(D25)))</formula>
    </cfRule>
  </conditionalFormatting>
  <conditionalFormatting sqref="D29">
    <cfRule type="expression" dxfId="0" priority="9" stopIfTrue="1">
      <formula>AND(COUNTIF($B$1:$B$4,D29)&gt;1,NOT(ISBLANK(D29)))</formula>
    </cfRule>
  </conditionalFormatting>
  <conditionalFormatting sqref="D34">
    <cfRule type="expression" dxfId="0" priority="11" stopIfTrue="1">
      <formula>AND(COUNTIF($B$1:$B$224,D34)&gt;1,NOT(ISBLANK(D34)))</formula>
    </cfRule>
  </conditionalFormatting>
  <conditionalFormatting sqref="D35">
    <cfRule type="expression" dxfId="0" priority="6" stopIfTrue="1">
      <formula>AND(COUNTIF($B$1:$B$4,D35)&gt;1,NOT(ISBLANK(D35)))</formula>
    </cfRule>
  </conditionalFormatting>
  <conditionalFormatting sqref="D36">
    <cfRule type="expression" dxfId="0" priority="3" stopIfTrue="1">
      <formula>AND(COUNTIF(#REF!,D36)&gt;1,NOT(ISBLANK(D36)))</formula>
    </cfRule>
  </conditionalFormatting>
  <conditionalFormatting sqref="D37">
    <cfRule type="expression" dxfId="0" priority="5" stopIfTrue="1">
      <formula>AND(COUNTIF(#REF!,D37)&gt;1,NOT(ISBLANK(D37)))</formula>
    </cfRule>
  </conditionalFormatting>
  <conditionalFormatting sqref="D31:D32">
    <cfRule type="expression" dxfId="0" priority="8" stopIfTrue="1">
      <formula>AND(COUNTIF($B$1:$B$4,D31)&gt;1,NOT(ISBLANK(D31)))</formula>
    </cfRule>
  </conditionalFormatting>
  <conditionalFormatting sqref="D38:D42">
    <cfRule type="expression" dxfId="0" priority="4" stopIfTrue="1">
      <formula>AND(COUNTIF(#REF!,D38)&gt;1,NOT(ISBLANK(D38)))</formula>
    </cfRule>
  </conditionalFormatting>
  <dataValidations count="1">
    <dataValidation allowBlank="1" showInputMessage="1" showErrorMessage="1" sqref="C1 C43:C1048576"/>
  </dataValidations>
  <printOptions horizontalCentered="1"/>
  <pageMargins left="0.751388888888889" right="0.826388888888889" top="1" bottom="1" header="0.5" footer="0.5"/>
  <pageSetup paperSize="8"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W420"/>
  <sheetViews>
    <sheetView view="pageBreakPreview" zoomScaleNormal="55" workbookViewId="0">
      <pane ySplit="4" topLeftCell="A99" activePane="bottomLeft" state="frozen"/>
      <selection/>
      <selection pane="bottomLeft" activeCell="I29" sqref="I29"/>
    </sheetView>
  </sheetViews>
  <sheetFormatPr defaultColWidth="8.725" defaultRowHeight="15"/>
  <cols>
    <col min="1" max="1" width="6.31666666666667" style="100" customWidth="1"/>
    <col min="2" max="2" width="20" style="101" customWidth="1"/>
    <col min="3" max="6" width="8.725" style="126" hidden="1" customWidth="1"/>
    <col min="7" max="7" width="60.2166666666667" style="102" customWidth="1"/>
    <col min="8" max="8" width="15.4416666666667" style="127" customWidth="1"/>
    <col min="9" max="9" width="10.5833333333333" style="128" customWidth="1"/>
    <col min="10" max="11" width="20.6333333333333" style="129" hidden="1" customWidth="1"/>
    <col min="12" max="12" width="10.8833333333333" style="130" hidden="1" customWidth="1"/>
    <col min="13" max="13" width="10.3833333333333" style="130" hidden="1" customWidth="1"/>
    <col min="14" max="16" width="8.725" style="130" hidden="1" customWidth="1"/>
    <col min="17" max="17" width="11.25" style="130" hidden="1" customWidth="1"/>
    <col min="18" max="18" width="9.99166666666667" style="130" customWidth="1"/>
    <col min="19" max="19" width="19.025" style="131" customWidth="1"/>
    <col min="20" max="20" width="21.8833333333333" style="38" hidden="1" customWidth="1"/>
    <col min="21" max="21" width="11.5" style="38" hidden="1" customWidth="1"/>
    <col min="22" max="23" width="8.725" style="38" hidden="1" customWidth="1"/>
    <col min="24" max="24" width="10" style="38" hidden="1" customWidth="1"/>
    <col min="25" max="26" width="8.725" style="38" hidden="1" customWidth="1"/>
    <col min="27" max="30" width="8.725" style="132" hidden="1" customWidth="1"/>
    <col min="31" max="31" width="17.6333333333333" style="19" hidden="1" customWidth="1"/>
    <col min="32" max="32" width="29.1166666666667" style="19" hidden="1" customWidth="1"/>
    <col min="33" max="33" width="16.1083333333333" style="133" customWidth="1"/>
    <col min="34" max="34" width="8.725" style="38" hidden="1" customWidth="1"/>
    <col min="35" max="35" width="12.2" style="38" hidden="1" customWidth="1"/>
    <col min="36" max="36" width="10" style="38" hidden="1" customWidth="1"/>
    <col min="37" max="37" width="13.8166666666667" style="19" hidden="1" customWidth="1"/>
    <col min="38" max="38" width="10" style="19" customWidth="1"/>
    <col min="39" max="39" width="11.7666666666667" style="19" hidden="1" customWidth="1"/>
    <col min="40" max="40" width="17.0583333333333" style="134" hidden="1" customWidth="1"/>
    <col min="41" max="41" width="13.0833333333333" style="19" hidden="1" customWidth="1"/>
    <col min="42" max="42" width="15.7583333333333" style="19" hidden="1" customWidth="1"/>
    <col min="43" max="43" width="12.5" style="19" hidden="1" customWidth="1"/>
    <col min="44" max="44" width="8.725" style="38" hidden="1" customWidth="1"/>
    <col min="45" max="45" width="10.8833333333333" style="135" hidden="1" customWidth="1"/>
    <col min="46" max="46" width="44.1333333333333" style="136" customWidth="1"/>
    <col min="47" max="47" width="19.5333333333333" style="135" customWidth="1"/>
    <col min="48" max="48" width="18.9666666666667" style="135" hidden="1" customWidth="1"/>
    <col min="49" max="49" width="16.7166666666667" style="135" hidden="1" customWidth="1"/>
  </cols>
  <sheetData>
    <row r="1" ht="14.25" spans="1:49">
      <c r="A1" s="103" t="s">
        <v>144</v>
      </c>
      <c r="B1" s="103"/>
      <c r="C1" s="103"/>
      <c r="D1" s="103"/>
      <c r="E1" s="103"/>
      <c r="F1" s="103"/>
      <c r="G1" s="103"/>
      <c r="H1" s="103"/>
      <c r="I1" s="103"/>
      <c r="J1" s="103"/>
      <c r="K1" s="103"/>
      <c r="L1" s="103"/>
      <c r="M1" s="103"/>
      <c r="N1" s="103"/>
      <c r="O1" s="103"/>
      <c r="P1" s="103"/>
      <c r="Q1" s="103"/>
      <c r="R1" s="103"/>
      <c r="S1" s="104"/>
      <c r="T1" s="103"/>
      <c r="U1" s="103"/>
      <c r="V1" s="103"/>
      <c r="W1" s="103"/>
      <c r="X1" s="103"/>
      <c r="Y1" s="103"/>
      <c r="Z1" s="103"/>
      <c r="AA1" s="103"/>
      <c r="AB1" s="103"/>
      <c r="AC1" s="103"/>
      <c r="AD1" s="103"/>
      <c r="AE1" s="104"/>
      <c r="AF1" s="104"/>
      <c r="AG1" s="103"/>
      <c r="AH1" s="103"/>
      <c r="AI1" s="103"/>
      <c r="AJ1" s="103"/>
      <c r="AK1" s="103"/>
      <c r="AL1" s="104"/>
      <c r="AM1" s="103"/>
      <c r="AN1" s="103"/>
      <c r="AO1" s="103"/>
      <c r="AP1" s="103"/>
      <c r="AQ1" s="103"/>
      <c r="AR1" s="103"/>
      <c r="AS1" s="104"/>
      <c r="AT1" s="103"/>
      <c r="AU1" s="104"/>
      <c r="AV1" s="137"/>
      <c r="AW1" s="137"/>
    </row>
    <row r="2" s="98" customFormat="1" ht="22.5" spans="1:49">
      <c r="A2" s="105" t="s">
        <v>145</v>
      </c>
      <c r="B2" s="105"/>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37"/>
      <c r="AW2" s="137"/>
    </row>
    <row r="3" s="99" customFormat="1" ht="13.5" spans="1:49">
      <c r="A3" s="138" t="s">
        <v>1</v>
      </c>
      <c r="B3" s="139" t="s">
        <v>2</v>
      </c>
      <c r="C3" s="139"/>
      <c r="D3" s="139" t="s">
        <v>146</v>
      </c>
      <c r="E3" s="139" t="s">
        <v>147</v>
      </c>
      <c r="F3" s="139" t="s">
        <v>148</v>
      </c>
      <c r="G3" s="139" t="s">
        <v>3</v>
      </c>
      <c r="H3" s="139" t="s">
        <v>4</v>
      </c>
      <c r="I3" s="139" t="s">
        <v>149</v>
      </c>
      <c r="J3" s="139" t="s">
        <v>150</v>
      </c>
      <c r="K3" s="139"/>
      <c r="L3" s="139" t="s">
        <v>151</v>
      </c>
      <c r="M3" s="139" t="s">
        <v>152</v>
      </c>
      <c r="N3" s="139" t="s">
        <v>153</v>
      </c>
      <c r="O3" s="139" t="s">
        <v>154</v>
      </c>
      <c r="P3" s="139" t="s">
        <v>155</v>
      </c>
      <c r="Q3" s="139" t="s">
        <v>156</v>
      </c>
      <c r="R3" s="140" t="s">
        <v>157</v>
      </c>
      <c r="S3" s="139" t="s">
        <v>158</v>
      </c>
      <c r="T3" s="139" t="s">
        <v>159</v>
      </c>
      <c r="U3" s="138" t="s">
        <v>160</v>
      </c>
      <c r="V3" s="138"/>
      <c r="W3" s="138"/>
      <c r="X3" s="138"/>
      <c r="Y3" s="138"/>
      <c r="Z3" s="138"/>
      <c r="AA3" s="138" t="s">
        <v>161</v>
      </c>
      <c r="AB3" s="138"/>
      <c r="AC3" s="138"/>
      <c r="AD3" s="139" t="s">
        <v>162</v>
      </c>
      <c r="AE3" s="139" t="s">
        <v>163</v>
      </c>
      <c r="AF3" s="139" t="s">
        <v>164</v>
      </c>
      <c r="AG3" s="139" t="s">
        <v>165</v>
      </c>
      <c r="AH3" s="139" t="s">
        <v>166</v>
      </c>
      <c r="AI3" s="139" t="s">
        <v>167</v>
      </c>
      <c r="AJ3" s="139" t="s">
        <v>168</v>
      </c>
      <c r="AK3" s="139" t="s">
        <v>169</v>
      </c>
      <c r="AL3" s="139" t="s">
        <v>5</v>
      </c>
      <c r="AM3" s="141" t="s">
        <v>170</v>
      </c>
      <c r="AN3" s="142" t="s">
        <v>171</v>
      </c>
      <c r="AO3" s="142" t="s">
        <v>172</v>
      </c>
      <c r="AP3" s="142" t="s">
        <v>173</v>
      </c>
      <c r="AQ3" s="142" t="s">
        <v>174</v>
      </c>
      <c r="AR3" s="143" t="s">
        <v>175</v>
      </c>
      <c r="AS3" s="142" t="s">
        <v>176</v>
      </c>
      <c r="AT3" s="142" t="s">
        <v>177</v>
      </c>
      <c r="AU3" s="142" t="s">
        <v>178</v>
      </c>
      <c r="AV3" s="141" t="s">
        <v>179</v>
      </c>
      <c r="AW3" s="142" t="s">
        <v>180</v>
      </c>
    </row>
    <row r="4" s="86" customFormat="1" ht="54" spans="1:49">
      <c r="A4" s="144"/>
      <c r="B4" s="139"/>
      <c r="C4" s="139"/>
      <c r="D4" s="139"/>
      <c r="E4" s="139"/>
      <c r="F4" s="139"/>
      <c r="G4" s="139"/>
      <c r="H4" s="140"/>
      <c r="I4" s="140" t="s">
        <v>181</v>
      </c>
      <c r="J4" s="139" t="s">
        <v>182</v>
      </c>
      <c r="K4" s="139" t="s">
        <v>183</v>
      </c>
      <c r="L4" s="140"/>
      <c r="M4" s="140"/>
      <c r="N4" s="140"/>
      <c r="O4" s="140"/>
      <c r="P4" s="140"/>
      <c r="Q4" s="140"/>
      <c r="R4" s="140"/>
      <c r="S4" s="139"/>
      <c r="T4" s="139"/>
      <c r="U4" s="139" t="s">
        <v>184</v>
      </c>
      <c r="V4" s="139" t="s">
        <v>185</v>
      </c>
      <c r="W4" s="139" t="s">
        <v>186</v>
      </c>
      <c r="X4" s="139" t="s">
        <v>187</v>
      </c>
      <c r="Y4" s="139" t="s">
        <v>188</v>
      </c>
      <c r="Z4" s="139" t="s">
        <v>189</v>
      </c>
      <c r="AA4" s="139" t="s">
        <v>190</v>
      </c>
      <c r="AB4" s="139" t="s">
        <v>191</v>
      </c>
      <c r="AC4" s="139" t="s">
        <v>192</v>
      </c>
      <c r="AD4" s="139"/>
      <c r="AE4" s="139"/>
      <c r="AF4" s="139"/>
      <c r="AG4" s="139"/>
      <c r="AH4" s="139"/>
      <c r="AI4" s="139"/>
      <c r="AJ4" s="139"/>
      <c r="AK4" s="139"/>
      <c r="AL4" s="139"/>
      <c r="AM4" s="141"/>
      <c r="AN4" s="145"/>
      <c r="AO4" s="142"/>
      <c r="AP4" s="142"/>
      <c r="AQ4" s="142"/>
      <c r="AR4" s="143"/>
      <c r="AS4" s="142"/>
      <c r="AT4" s="142"/>
      <c r="AU4" s="142"/>
      <c r="AV4" s="141"/>
      <c r="AW4" s="142"/>
    </row>
    <row r="5" customFormat="1" ht="20" customHeight="1" spans="1:49">
      <c r="A5" s="144"/>
      <c r="B5" s="146" t="s">
        <v>193</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1"/>
      <c r="AN5" s="145"/>
      <c r="AO5" s="142"/>
      <c r="AP5" s="142"/>
      <c r="AQ5" s="142"/>
      <c r="AR5" s="143"/>
      <c r="AS5" s="142"/>
      <c r="AT5" s="142"/>
      <c r="AU5" s="142"/>
      <c r="AV5" s="141"/>
      <c r="AW5" s="142"/>
    </row>
    <row r="6" customFormat="1" ht="20" customHeight="1" spans="1:49">
      <c r="A6" s="144"/>
      <c r="B6" s="146" t="s">
        <v>194</v>
      </c>
      <c r="C6" s="146"/>
      <c r="D6" s="146"/>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1"/>
      <c r="AN6" s="145"/>
      <c r="AO6" s="142"/>
      <c r="AP6" s="142"/>
      <c r="AQ6" s="142"/>
      <c r="AR6" s="143"/>
      <c r="AS6" s="142"/>
      <c r="AT6" s="142"/>
      <c r="AU6" s="142"/>
      <c r="AV6" s="141"/>
      <c r="AW6" s="142"/>
    </row>
    <row r="7" customFormat="1" ht="20" customHeight="1" spans="1:49">
      <c r="A7" s="144"/>
      <c r="B7" s="146" t="s">
        <v>195</v>
      </c>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1"/>
      <c r="AN7" s="145"/>
      <c r="AO7" s="142"/>
      <c r="AP7" s="142"/>
      <c r="AQ7" s="142"/>
      <c r="AR7" s="143"/>
      <c r="AS7" s="142"/>
      <c r="AT7" s="142"/>
      <c r="AU7" s="142"/>
      <c r="AV7" s="141"/>
      <c r="AW7" s="142"/>
    </row>
    <row r="8" customFormat="1" ht="50" customHeight="1" spans="1:49">
      <c r="A8" s="144">
        <v>1</v>
      </c>
      <c r="B8" s="147" t="s">
        <v>196</v>
      </c>
      <c r="C8" s="148"/>
      <c r="D8" s="148" t="str">
        <f>IF(LEFT(H8,4)="2025","新建","续建")</f>
        <v>新建</v>
      </c>
      <c r="E8" s="147" t="s">
        <v>197</v>
      </c>
      <c r="F8" s="147"/>
      <c r="G8" s="149" t="s">
        <v>198</v>
      </c>
      <c r="H8" s="150" t="s">
        <v>199</v>
      </c>
      <c r="I8" s="150">
        <v>200000</v>
      </c>
      <c r="J8" s="147" t="s">
        <v>200</v>
      </c>
      <c r="K8" s="147" t="s">
        <v>201</v>
      </c>
      <c r="L8" s="147">
        <v>0</v>
      </c>
      <c r="M8" s="147">
        <v>200000</v>
      </c>
      <c r="N8" s="147">
        <v>0</v>
      </c>
      <c r="O8" s="147">
        <v>0</v>
      </c>
      <c r="P8" s="147">
        <v>0</v>
      </c>
      <c r="Q8" s="147">
        <v>0</v>
      </c>
      <c r="R8" s="150">
        <v>30000</v>
      </c>
      <c r="S8" s="147" t="s">
        <v>202</v>
      </c>
      <c r="T8" s="147" t="s">
        <v>203</v>
      </c>
      <c r="U8" s="147" t="s">
        <v>204</v>
      </c>
      <c r="V8" s="147" t="s">
        <v>204</v>
      </c>
      <c r="W8" s="147" t="s">
        <v>205</v>
      </c>
      <c r="X8" s="147" t="s">
        <v>204</v>
      </c>
      <c r="Y8" s="147" t="s">
        <v>205</v>
      </c>
      <c r="Z8" s="147" t="s">
        <v>204</v>
      </c>
      <c r="AA8" s="147">
        <v>140</v>
      </c>
      <c r="AB8" s="147">
        <v>0</v>
      </c>
      <c r="AC8" s="147">
        <v>140</v>
      </c>
      <c r="AD8" s="147"/>
      <c r="AE8" s="147" t="s">
        <v>206</v>
      </c>
      <c r="AF8" s="147" t="s">
        <v>207</v>
      </c>
      <c r="AG8" s="147" t="s">
        <v>208</v>
      </c>
      <c r="AH8" s="147" t="s">
        <v>209</v>
      </c>
      <c r="AI8" s="147" t="s">
        <v>210</v>
      </c>
      <c r="AJ8" s="147" t="s">
        <v>211</v>
      </c>
      <c r="AK8" s="147" t="s">
        <v>209</v>
      </c>
      <c r="AL8" s="147" t="s">
        <v>209</v>
      </c>
      <c r="AM8" s="151" t="s">
        <v>212</v>
      </c>
      <c r="AN8" s="152">
        <v>18637422733</v>
      </c>
      <c r="AO8" s="153" t="s">
        <v>213</v>
      </c>
      <c r="AP8" s="152" t="s">
        <v>203</v>
      </c>
      <c r="AQ8" s="154">
        <v>18637414743</v>
      </c>
      <c r="AR8" s="143"/>
      <c r="AS8" s="155"/>
      <c r="AT8" s="156"/>
      <c r="AU8" s="155"/>
      <c r="AV8" s="157"/>
      <c r="AW8" s="155"/>
    </row>
    <row r="9" customFormat="1" ht="48" customHeight="1" spans="1:49">
      <c r="A9" s="144">
        <v>2</v>
      </c>
      <c r="B9" s="158" t="s">
        <v>214</v>
      </c>
      <c r="C9" s="148"/>
      <c r="D9" s="148" t="str">
        <f>IF(LEFT(H9,4)="2025","新建","续建")</f>
        <v>新建</v>
      </c>
      <c r="E9" s="159"/>
      <c r="F9" s="159"/>
      <c r="G9" s="159" t="s">
        <v>215</v>
      </c>
      <c r="H9" s="160" t="s">
        <v>216</v>
      </c>
      <c r="I9" s="161">
        <v>35000</v>
      </c>
      <c r="J9" s="162" t="s">
        <v>200</v>
      </c>
      <c r="K9" s="162" t="s">
        <v>217</v>
      </c>
      <c r="L9" s="159"/>
      <c r="M9" s="159"/>
      <c r="N9" s="159"/>
      <c r="O9" s="159"/>
      <c r="P9" s="159"/>
      <c r="Q9" s="159"/>
      <c r="R9" s="161">
        <v>20000</v>
      </c>
      <c r="S9" s="163" t="s">
        <v>218</v>
      </c>
      <c r="T9" s="162"/>
      <c r="U9" s="162"/>
      <c r="V9" s="162"/>
      <c r="W9" s="162"/>
      <c r="X9" s="162"/>
      <c r="Y9" s="162"/>
      <c r="Z9" s="162"/>
      <c r="AA9" s="162"/>
      <c r="AB9" s="162"/>
      <c r="AC9" s="162"/>
      <c r="AD9" s="162"/>
      <c r="AE9" s="147" t="s">
        <v>219</v>
      </c>
      <c r="AF9" s="162" t="s">
        <v>219</v>
      </c>
      <c r="AG9" s="148" t="s">
        <v>220</v>
      </c>
      <c r="AH9" s="162" t="s">
        <v>221</v>
      </c>
      <c r="AI9" s="148" t="s">
        <v>222</v>
      </c>
      <c r="AJ9" s="159"/>
      <c r="AK9" s="147" t="s">
        <v>221</v>
      </c>
      <c r="AL9" s="147" t="s">
        <v>221</v>
      </c>
      <c r="AM9" s="164" t="s">
        <v>223</v>
      </c>
      <c r="AN9" s="165">
        <v>15933527008</v>
      </c>
      <c r="AO9" s="166"/>
      <c r="AP9" s="166"/>
      <c r="AQ9" s="152"/>
      <c r="AR9" s="143"/>
      <c r="AS9" s="154"/>
      <c r="AT9" s="167"/>
      <c r="AU9" s="154"/>
      <c r="AV9" s="157"/>
      <c r="AW9" s="155"/>
    </row>
    <row r="10" customFormat="1" ht="50" customHeight="1" spans="1:49">
      <c r="A10" s="144">
        <v>3</v>
      </c>
      <c r="B10" s="158" t="s">
        <v>224</v>
      </c>
      <c r="C10" s="148"/>
      <c r="D10" s="148" t="str">
        <f>IF(LEFT(H10,4)="2025","新建","续建")</f>
        <v>新建</v>
      </c>
      <c r="E10" s="148" t="s">
        <v>225</v>
      </c>
      <c r="F10" s="148"/>
      <c r="G10" s="159" t="s">
        <v>226</v>
      </c>
      <c r="H10" s="160" t="s">
        <v>227</v>
      </c>
      <c r="I10" s="161">
        <v>20000</v>
      </c>
      <c r="J10" s="162" t="s">
        <v>200</v>
      </c>
      <c r="K10" s="162" t="s">
        <v>201</v>
      </c>
      <c r="L10" s="144">
        <v>50000</v>
      </c>
      <c r="M10" s="168">
        <v>0</v>
      </c>
      <c r="N10" s="168">
        <v>0</v>
      </c>
      <c r="O10" s="168">
        <v>0</v>
      </c>
      <c r="P10" s="168">
        <v>0</v>
      </c>
      <c r="Q10" s="169"/>
      <c r="R10" s="161">
        <v>10000</v>
      </c>
      <c r="S10" s="158" t="s">
        <v>228</v>
      </c>
      <c r="T10" s="149"/>
      <c r="U10" s="149" t="s">
        <v>229</v>
      </c>
      <c r="V10" s="149" t="s">
        <v>205</v>
      </c>
      <c r="W10" s="149" t="s">
        <v>205</v>
      </c>
      <c r="X10" s="149" t="s">
        <v>205</v>
      </c>
      <c r="Y10" s="149" t="s">
        <v>205</v>
      </c>
      <c r="Z10" s="149" t="s">
        <v>205</v>
      </c>
      <c r="AA10" s="170">
        <v>0</v>
      </c>
      <c r="AB10" s="170">
        <v>0</v>
      </c>
      <c r="AC10" s="170">
        <v>0</v>
      </c>
      <c r="AD10" s="171"/>
      <c r="AE10" s="148" t="s">
        <v>206</v>
      </c>
      <c r="AF10" s="148" t="s">
        <v>207</v>
      </c>
      <c r="AG10" s="159" t="s">
        <v>230</v>
      </c>
      <c r="AH10" s="147" t="s">
        <v>221</v>
      </c>
      <c r="AI10" s="172" t="s">
        <v>231</v>
      </c>
      <c r="AJ10" s="147"/>
      <c r="AK10" s="147" t="s">
        <v>221</v>
      </c>
      <c r="AL10" s="147" t="s">
        <v>221</v>
      </c>
      <c r="AM10" s="173" t="s">
        <v>133</v>
      </c>
      <c r="AN10" s="174" t="s">
        <v>232</v>
      </c>
      <c r="AO10" s="153" t="s">
        <v>233</v>
      </c>
      <c r="AP10" s="154"/>
      <c r="AQ10" s="175"/>
      <c r="AR10" s="143"/>
      <c r="AS10" s="155" t="s">
        <v>234</v>
      </c>
      <c r="AT10" s="156" t="s">
        <v>235</v>
      </c>
      <c r="AU10" s="155" t="s">
        <v>236</v>
      </c>
      <c r="AV10" s="157"/>
      <c r="AW10" s="155"/>
    </row>
    <row r="11" customFormat="1" ht="37" customHeight="1" spans="1:49">
      <c r="A11" s="144">
        <v>4</v>
      </c>
      <c r="B11" s="176" t="s">
        <v>237</v>
      </c>
      <c r="C11" s="148"/>
      <c r="D11" s="148" t="str">
        <f>IF(LEFT(H11,4)="2025","新建","续建")</f>
        <v>新建</v>
      </c>
      <c r="E11" s="148" t="s">
        <v>225</v>
      </c>
      <c r="F11" s="140"/>
      <c r="G11" s="177" t="s">
        <v>238</v>
      </c>
      <c r="H11" s="178" t="s">
        <v>239</v>
      </c>
      <c r="I11" s="179">
        <v>20000</v>
      </c>
      <c r="J11" s="162" t="s">
        <v>200</v>
      </c>
      <c r="K11" s="162" t="s">
        <v>201</v>
      </c>
      <c r="L11" s="180">
        <v>4526</v>
      </c>
      <c r="M11" s="168">
        <v>0</v>
      </c>
      <c r="N11" s="168">
        <v>0</v>
      </c>
      <c r="O11" s="168">
        <v>0</v>
      </c>
      <c r="P11" s="168">
        <v>0</v>
      </c>
      <c r="Q11" s="169"/>
      <c r="R11" s="179">
        <v>10000</v>
      </c>
      <c r="S11" s="149" t="s">
        <v>240</v>
      </c>
      <c r="T11" s="149"/>
      <c r="U11" s="149" t="s">
        <v>241</v>
      </c>
      <c r="V11" s="149" t="s">
        <v>205</v>
      </c>
      <c r="W11" s="149" t="s">
        <v>205</v>
      </c>
      <c r="X11" s="149" t="s">
        <v>205</v>
      </c>
      <c r="Y11" s="149" t="s">
        <v>205</v>
      </c>
      <c r="Z11" s="149" t="s">
        <v>205</v>
      </c>
      <c r="AA11" s="170">
        <v>0</v>
      </c>
      <c r="AB11" s="170">
        <v>0</v>
      </c>
      <c r="AC11" s="170">
        <v>0</v>
      </c>
      <c r="AD11" s="171"/>
      <c r="AE11" s="147" t="s">
        <v>242</v>
      </c>
      <c r="AF11" s="147" t="s">
        <v>243</v>
      </c>
      <c r="AG11" s="149" t="s">
        <v>244</v>
      </c>
      <c r="AH11" s="147" t="s">
        <v>221</v>
      </c>
      <c r="AI11" s="172" t="s">
        <v>245</v>
      </c>
      <c r="AJ11" s="147"/>
      <c r="AK11" s="147" t="s">
        <v>221</v>
      </c>
      <c r="AL11" s="147" t="s">
        <v>221</v>
      </c>
      <c r="AM11" s="173" t="s">
        <v>133</v>
      </c>
      <c r="AN11" s="174" t="s">
        <v>232</v>
      </c>
      <c r="AO11" s="154" t="s">
        <v>246</v>
      </c>
      <c r="AP11" s="154"/>
      <c r="AQ11" s="175"/>
      <c r="AR11" s="143"/>
      <c r="AS11" s="155" t="s">
        <v>234</v>
      </c>
      <c r="AT11" s="156" t="s">
        <v>247</v>
      </c>
      <c r="AU11" s="155"/>
      <c r="AV11" s="157"/>
      <c r="AW11" s="155"/>
    </row>
    <row r="12" customFormat="1" ht="20" customHeight="1" spans="1:49">
      <c r="A12" s="144"/>
      <c r="B12" s="146" t="s">
        <v>248</v>
      </c>
      <c r="C12" s="146"/>
      <c r="D12" s="146"/>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73"/>
      <c r="AN12" s="174"/>
      <c r="AO12" s="154"/>
      <c r="AP12" s="154"/>
      <c r="AQ12" s="175"/>
      <c r="AR12" s="143"/>
      <c r="AS12" s="155"/>
      <c r="AT12" s="156"/>
      <c r="AU12" s="155"/>
      <c r="AV12" s="157"/>
      <c r="AW12" s="155"/>
    </row>
    <row r="13" customFormat="1" ht="38" customHeight="1" spans="1:49">
      <c r="A13" s="144">
        <v>5</v>
      </c>
      <c r="B13" s="181" t="s">
        <v>249</v>
      </c>
      <c r="C13" s="148"/>
      <c r="D13" s="148" t="str">
        <f>IF(LEFT(H13,4)="2025","新建","续建")</f>
        <v>续建</v>
      </c>
      <c r="E13" s="148" t="s">
        <v>197</v>
      </c>
      <c r="F13" s="148"/>
      <c r="G13" s="159" t="s">
        <v>250</v>
      </c>
      <c r="H13" s="182" t="s">
        <v>251</v>
      </c>
      <c r="I13" s="183">
        <v>50000</v>
      </c>
      <c r="J13" s="162" t="s">
        <v>200</v>
      </c>
      <c r="K13" s="162" t="s">
        <v>201</v>
      </c>
      <c r="L13" s="168">
        <v>0</v>
      </c>
      <c r="M13" s="184">
        <v>200000</v>
      </c>
      <c r="N13" s="168">
        <v>0</v>
      </c>
      <c r="O13" s="168">
        <v>0</v>
      </c>
      <c r="P13" s="168">
        <v>0</v>
      </c>
      <c r="Q13" s="185">
        <v>90000</v>
      </c>
      <c r="R13" s="183">
        <v>15000</v>
      </c>
      <c r="S13" s="186" t="s">
        <v>252</v>
      </c>
      <c r="T13" s="149" t="s">
        <v>253</v>
      </c>
      <c r="U13" s="180" t="s">
        <v>254</v>
      </c>
      <c r="V13" s="147" t="s">
        <v>255</v>
      </c>
      <c r="W13" s="147" t="s">
        <v>205</v>
      </c>
      <c r="X13" s="147" t="s">
        <v>256</v>
      </c>
      <c r="Y13" s="147" t="s">
        <v>205</v>
      </c>
      <c r="Z13" s="147" t="s">
        <v>257</v>
      </c>
      <c r="AA13" s="187">
        <v>0</v>
      </c>
      <c r="AB13" s="187">
        <v>0</v>
      </c>
      <c r="AC13" s="187">
        <v>0</v>
      </c>
      <c r="AD13" s="162"/>
      <c r="AE13" s="147" t="s">
        <v>219</v>
      </c>
      <c r="AF13" s="147" t="s">
        <v>219</v>
      </c>
      <c r="AG13" s="188" t="s">
        <v>258</v>
      </c>
      <c r="AH13" s="147" t="s">
        <v>221</v>
      </c>
      <c r="AI13" s="172" t="s">
        <v>259</v>
      </c>
      <c r="AJ13" s="147"/>
      <c r="AK13" s="147" t="s">
        <v>221</v>
      </c>
      <c r="AL13" s="147" t="s">
        <v>221</v>
      </c>
      <c r="AM13" s="173" t="s">
        <v>133</v>
      </c>
      <c r="AN13" s="174" t="s">
        <v>232</v>
      </c>
      <c r="AO13" s="153" t="s">
        <v>260</v>
      </c>
      <c r="AP13" s="154"/>
      <c r="AQ13" s="175"/>
      <c r="AR13" s="143"/>
      <c r="AS13" s="155" t="s">
        <v>261</v>
      </c>
      <c r="AT13" s="156"/>
      <c r="AU13" s="155"/>
      <c r="AV13" s="151" t="s">
        <v>262</v>
      </c>
      <c r="AW13" s="154"/>
    </row>
    <row r="14" customFormat="1" ht="20" customHeight="1" spans="1:49">
      <c r="A14" s="144"/>
      <c r="B14" s="146" t="s">
        <v>263</v>
      </c>
      <c r="C14" s="146"/>
      <c r="D14" s="146"/>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73"/>
      <c r="AN14" s="174"/>
      <c r="AO14" s="153"/>
      <c r="AP14" s="154"/>
      <c r="AQ14" s="175"/>
      <c r="AR14" s="143"/>
      <c r="AS14" s="155"/>
      <c r="AT14" s="156"/>
      <c r="AU14" s="155"/>
      <c r="AV14" s="151"/>
      <c r="AW14" s="154"/>
    </row>
    <row r="15" customFormat="1" ht="20" customHeight="1" spans="1:49">
      <c r="A15" s="144"/>
      <c r="B15" s="146" t="s">
        <v>195</v>
      </c>
      <c r="C15" s="146"/>
      <c r="D15" s="146"/>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73"/>
      <c r="AN15" s="174"/>
      <c r="AO15" s="153"/>
      <c r="AP15" s="154"/>
      <c r="AQ15" s="175"/>
      <c r="AR15" s="143"/>
      <c r="AS15" s="155"/>
      <c r="AT15" s="156"/>
      <c r="AU15" s="155"/>
      <c r="AV15" s="151"/>
      <c r="AW15" s="154"/>
    </row>
    <row r="16" customFormat="1" ht="121.5" spans="1:49">
      <c r="A16" s="144">
        <v>6</v>
      </c>
      <c r="B16" s="163" t="s">
        <v>264</v>
      </c>
      <c r="C16" s="148"/>
      <c r="D16" s="148" t="str">
        <f t="shared" ref="D16:D42" si="0">IF(LEFT(H16,4)="2025","新建","续建")</f>
        <v>新建</v>
      </c>
      <c r="E16" s="148" t="s">
        <v>197</v>
      </c>
      <c r="F16" s="148"/>
      <c r="G16" s="149" t="s">
        <v>265</v>
      </c>
      <c r="H16" s="150" t="s">
        <v>199</v>
      </c>
      <c r="I16" s="189">
        <v>600000</v>
      </c>
      <c r="J16" s="148" t="s">
        <v>266</v>
      </c>
      <c r="K16" s="148" t="s">
        <v>267</v>
      </c>
      <c r="L16" s="169">
        <v>0</v>
      </c>
      <c r="M16" s="169">
        <v>600000</v>
      </c>
      <c r="N16" s="169">
        <v>0</v>
      </c>
      <c r="O16" s="169">
        <v>0</v>
      </c>
      <c r="P16" s="169">
        <v>0</v>
      </c>
      <c r="Q16" s="169"/>
      <c r="R16" s="190">
        <v>170000</v>
      </c>
      <c r="S16" s="191" t="s">
        <v>268</v>
      </c>
      <c r="T16" s="149"/>
      <c r="U16" s="149" t="s">
        <v>269</v>
      </c>
      <c r="V16" s="149" t="s">
        <v>269</v>
      </c>
      <c r="W16" s="149" t="s">
        <v>269</v>
      </c>
      <c r="X16" s="149" t="s">
        <v>269</v>
      </c>
      <c r="Y16" s="149" t="s">
        <v>269</v>
      </c>
      <c r="Z16" s="149" t="s">
        <v>270</v>
      </c>
      <c r="AA16" s="191">
        <v>90</v>
      </c>
      <c r="AB16" s="159">
        <v>90</v>
      </c>
      <c r="AC16" s="159">
        <v>0</v>
      </c>
      <c r="AD16" s="171"/>
      <c r="AE16" s="147" t="s">
        <v>219</v>
      </c>
      <c r="AF16" s="147" t="s">
        <v>219</v>
      </c>
      <c r="AG16" s="149" t="s">
        <v>271</v>
      </c>
      <c r="AH16" s="147" t="s">
        <v>272</v>
      </c>
      <c r="AI16" s="147" t="s">
        <v>273</v>
      </c>
      <c r="AJ16" s="147" t="s">
        <v>272</v>
      </c>
      <c r="AK16" s="147" t="s">
        <v>272</v>
      </c>
      <c r="AL16" s="147" t="s">
        <v>272</v>
      </c>
      <c r="AM16" s="151" t="s">
        <v>274</v>
      </c>
      <c r="AN16" s="175">
        <v>18768801766</v>
      </c>
      <c r="AO16" s="154" t="s">
        <v>274</v>
      </c>
      <c r="AP16" s="154"/>
      <c r="AQ16" s="154">
        <v>18768801766</v>
      </c>
      <c r="AR16" s="143"/>
      <c r="AS16" s="154" t="s">
        <v>234</v>
      </c>
      <c r="AT16" s="192" t="s">
        <v>275</v>
      </c>
      <c r="AU16" s="154" t="s">
        <v>276</v>
      </c>
      <c r="AV16" s="157"/>
      <c r="AW16" s="155" t="s">
        <v>277</v>
      </c>
    </row>
    <row r="17" customFormat="1" ht="337.5" spans="1:49">
      <c r="A17" s="144">
        <v>7</v>
      </c>
      <c r="B17" s="193" t="s">
        <v>278</v>
      </c>
      <c r="C17" s="148"/>
      <c r="D17" s="148" t="str">
        <f t="shared" si="0"/>
        <v>新建</v>
      </c>
      <c r="E17" s="148"/>
      <c r="F17" s="194"/>
      <c r="G17" s="193" t="s">
        <v>279</v>
      </c>
      <c r="H17" s="182" t="s">
        <v>280</v>
      </c>
      <c r="I17" s="187">
        <v>506000</v>
      </c>
      <c r="J17" s="148" t="s">
        <v>266</v>
      </c>
      <c r="K17" s="148" t="s">
        <v>281</v>
      </c>
      <c r="L17" s="187"/>
      <c r="M17" s="187"/>
      <c r="N17" s="187"/>
      <c r="O17" s="187"/>
      <c r="P17" s="187"/>
      <c r="Q17" s="187"/>
      <c r="R17" s="187">
        <v>30706</v>
      </c>
      <c r="S17" s="149" t="s">
        <v>282</v>
      </c>
      <c r="T17" s="149"/>
      <c r="U17" s="163"/>
      <c r="V17" s="163"/>
      <c r="W17" s="163"/>
      <c r="X17" s="163"/>
      <c r="Y17" s="163"/>
      <c r="Z17" s="163"/>
      <c r="AA17" s="171"/>
      <c r="AB17" s="171"/>
      <c r="AC17" s="171"/>
      <c r="AD17" s="171"/>
      <c r="AE17" s="148"/>
      <c r="AF17" s="148"/>
      <c r="AG17" s="147" t="s">
        <v>283</v>
      </c>
      <c r="AH17" s="147" t="s">
        <v>284</v>
      </c>
      <c r="AI17" s="147" t="s">
        <v>284</v>
      </c>
      <c r="AJ17" s="147"/>
      <c r="AK17" s="148" t="s">
        <v>285</v>
      </c>
      <c r="AL17" s="148" t="s">
        <v>285</v>
      </c>
      <c r="AM17" s="195"/>
      <c r="AN17" s="166"/>
      <c r="AO17" s="196"/>
      <c r="AP17" s="166"/>
      <c r="AQ17" s="197"/>
      <c r="AR17" s="154"/>
      <c r="AS17" s="154"/>
      <c r="AT17" s="156"/>
      <c r="AU17" s="155"/>
      <c r="AV17" s="157"/>
      <c r="AW17" s="155"/>
    </row>
    <row r="18" customFormat="1" ht="94.5" spans="1:49">
      <c r="A18" s="144">
        <v>8</v>
      </c>
      <c r="B18" s="163" t="s">
        <v>286</v>
      </c>
      <c r="C18" s="148"/>
      <c r="D18" s="148" t="str">
        <f t="shared" si="0"/>
        <v>新建</v>
      </c>
      <c r="E18" s="148" t="s">
        <v>197</v>
      </c>
      <c r="F18" s="148"/>
      <c r="G18" s="149" t="s">
        <v>287</v>
      </c>
      <c r="H18" s="150" t="s">
        <v>288</v>
      </c>
      <c r="I18" s="189">
        <v>210700</v>
      </c>
      <c r="J18" s="147" t="s">
        <v>266</v>
      </c>
      <c r="K18" s="147" t="s">
        <v>281</v>
      </c>
      <c r="L18" s="169">
        <v>0</v>
      </c>
      <c r="M18" s="169">
        <v>40000</v>
      </c>
      <c r="N18" s="169">
        <v>0</v>
      </c>
      <c r="O18" s="169">
        <v>0</v>
      </c>
      <c r="P18" s="169">
        <v>0</v>
      </c>
      <c r="Q18" s="169"/>
      <c r="R18" s="189">
        <v>30000</v>
      </c>
      <c r="S18" s="149" t="s">
        <v>289</v>
      </c>
      <c r="T18" s="149"/>
      <c r="U18" s="149" t="s">
        <v>269</v>
      </c>
      <c r="V18" s="149" t="s">
        <v>269</v>
      </c>
      <c r="W18" s="149" t="s">
        <v>205</v>
      </c>
      <c r="X18" s="149" t="s">
        <v>269</v>
      </c>
      <c r="Y18" s="149" t="s">
        <v>269</v>
      </c>
      <c r="Z18" s="149" t="s">
        <v>269</v>
      </c>
      <c r="AA18" s="191">
        <v>0</v>
      </c>
      <c r="AB18" s="159">
        <v>0</v>
      </c>
      <c r="AC18" s="159">
        <v>0</v>
      </c>
      <c r="AD18" s="171"/>
      <c r="AE18" s="147" t="s">
        <v>219</v>
      </c>
      <c r="AF18" s="147" t="s">
        <v>219</v>
      </c>
      <c r="AG18" s="147" t="s">
        <v>290</v>
      </c>
      <c r="AH18" s="147" t="s">
        <v>272</v>
      </c>
      <c r="AI18" s="147" t="s">
        <v>291</v>
      </c>
      <c r="AJ18" s="147" t="s">
        <v>272</v>
      </c>
      <c r="AK18" s="147" t="s">
        <v>272</v>
      </c>
      <c r="AL18" s="147" t="s">
        <v>272</v>
      </c>
      <c r="AM18" s="151" t="s">
        <v>292</v>
      </c>
      <c r="AN18" s="175">
        <v>15716512888</v>
      </c>
      <c r="AO18" s="154" t="s">
        <v>292</v>
      </c>
      <c r="AP18" s="154"/>
      <c r="AQ18" s="154">
        <v>15716512888</v>
      </c>
      <c r="AR18" s="143"/>
      <c r="AS18" s="154" t="s">
        <v>234</v>
      </c>
      <c r="AT18" s="192" t="s">
        <v>293</v>
      </c>
      <c r="AU18" s="154"/>
      <c r="AV18" s="157"/>
      <c r="AW18" s="155"/>
    </row>
    <row r="19" customFormat="1" ht="67" customHeight="1" spans="1:49">
      <c r="A19" s="144">
        <v>9</v>
      </c>
      <c r="B19" s="193" t="s">
        <v>294</v>
      </c>
      <c r="C19" s="148"/>
      <c r="D19" s="148" t="str">
        <f t="shared" si="0"/>
        <v>新建</v>
      </c>
      <c r="E19" s="148"/>
      <c r="F19" s="194"/>
      <c r="G19" s="193" t="s">
        <v>295</v>
      </c>
      <c r="H19" s="182" t="s">
        <v>296</v>
      </c>
      <c r="I19" s="187">
        <v>128372</v>
      </c>
      <c r="J19" s="148" t="s">
        <v>266</v>
      </c>
      <c r="K19" s="148" t="s">
        <v>281</v>
      </c>
      <c r="L19" s="187"/>
      <c r="M19" s="187"/>
      <c r="N19" s="187"/>
      <c r="O19" s="187"/>
      <c r="P19" s="187"/>
      <c r="Q19" s="187"/>
      <c r="R19" s="198">
        <v>23277</v>
      </c>
      <c r="S19" s="149" t="s">
        <v>297</v>
      </c>
      <c r="T19" s="149"/>
      <c r="U19" s="163"/>
      <c r="V19" s="163"/>
      <c r="W19" s="163"/>
      <c r="X19" s="163"/>
      <c r="Y19" s="163"/>
      <c r="Z19" s="163"/>
      <c r="AA19" s="171"/>
      <c r="AB19" s="171"/>
      <c r="AC19" s="171"/>
      <c r="AD19" s="171"/>
      <c r="AE19" s="148"/>
      <c r="AF19" s="148"/>
      <c r="AG19" s="147" t="s">
        <v>283</v>
      </c>
      <c r="AH19" s="147" t="s">
        <v>284</v>
      </c>
      <c r="AI19" s="147" t="s">
        <v>284</v>
      </c>
      <c r="AJ19" s="147"/>
      <c r="AK19" s="148" t="s">
        <v>298</v>
      </c>
      <c r="AL19" s="148" t="s">
        <v>298</v>
      </c>
      <c r="AM19" s="195"/>
      <c r="AN19" s="166"/>
      <c r="AO19" s="196"/>
      <c r="AP19" s="166"/>
      <c r="AQ19" s="197"/>
      <c r="AR19" s="154"/>
      <c r="AS19" s="154"/>
      <c r="AT19" s="156"/>
      <c r="AU19" s="155"/>
      <c r="AV19" s="157"/>
      <c r="AW19" s="155"/>
    </row>
    <row r="20" customFormat="1" ht="49" customHeight="1" spans="1:49">
      <c r="A20" s="144">
        <v>10</v>
      </c>
      <c r="B20" s="163" t="s">
        <v>6</v>
      </c>
      <c r="C20" s="148"/>
      <c r="D20" s="148" t="str">
        <f t="shared" si="0"/>
        <v>新建</v>
      </c>
      <c r="E20" s="148" t="s">
        <v>225</v>
      </c>
      <c r="F20" s="147" t="s">
        <v>197</v>
      </c>
      <c r="G20" s="163" t="s">
        <v>299</v>
      </c>
      <c r="H20" s="150" t="s">
        <v>8</v>
      </c>
      <c r="I20" s="190">
        <v>202628</v>
      </c>
      <c r="J20" s="148" t="s">
        <v>266</v>
      </c>
      <c r="K20" s="148" t="s">
        <v>281</v>
      </c>
      <c r="L20" s="140">
        <v>152000</v>
      </c>
      <c r="M20" s="140">
        <v>0</v>
      </c>
      <c r="N20" s="140">
        <v>0</v>
      </c>
      <c r="O20" s="140">
        <v>0</v>
      </c>
      <c r="P20" s="140">
        <v>0</v>
      </c>
      <c r="Q20" s="140"/>
      <c r="R20" s="190">
        <v>75000</v>
      </c>
      <c r="S20" s="163" t="s">
        <v>300</v>
      </c>
      <c r="T20" s="163"/>
      <c r="U20" s="163" t="s">
        <v>301</v>
      </c>
      <c r="V20" s="163" t="s">
        <v>205</v>
      </c>
      <c r="W20" s="149" t="s">
        <v>302</v>
      </c>
      <c r="X20" s="149" t="s">
        <v>205</v>
      </c>
      <c r="Y20" s="149" t="s">
        <v>205</v>
      </c>
      <c r="Z20" s="149" t="s">
        <v>303</v>
      </c>
      <c r="AA20" s="149">
        <v>200</v>
      </c>
      <c r="AB20" s="149">
        <v>0</v>
      </c>
      <c r="AC20" s="149">
        <v>100</v>
      </c>
      <c r="AD20" s="163"/>
      <c r="AE20" s="148" t="s">
        <v>219</v>
      </c>
      <c r="AF20" s="148" t="s">
        <v>219</v>
      </c>
      <c r="AG20" s="163" t="s">
        <v>304</v>
      </c>
      <c r="AH20" s="148" t="s">
        <v>305</v>
      </c>
      <c r="AI20" s="172" t="s">
        <v>306</v>
      </c>
      <c r="AJ20" s="148" t="s">
        <v>305</v>
      </c>
      <c r="AK20" s="199" t="s">
        <v>305</v>
      </c>
      <c r="AL20" s="147" t="s">
        <v>307</v>
      </c>
      <c r="AM20" s="157" t="s">
        <v>305</v>
      </c>
      <c r="AN20" s="154" t="s">
        <v>308</v>
      </c>
      <c r="AO20" s="175">
        <v>18839926509</v>
      </c>
      <c r="AP20" s="154"/>
      <c r="AQ20" s="154">
        <v>18839926509</v>
      </c>
      <c r="AR20" s="143"/>
      <c r="AS20" s="154" t="s">
        <v>234</v>
      </c>
      <c r="AT20" s="200" t="s">
        <v>309</v>
      </c>
      <c r="AU20" s="166" t="s">
        <v>310</v>
      </c>
      <c r="AV20" s="157"/>
      <c r="AW20" s="155"/>
    </row>
    <row r="21" customFormat="1" ht="94.5" spans="1:49">
      <c r="A21" s="144">
        <v>11</v>
      </c>
      <c r="B21" s="149" t="s">
        <v>311</v>
      </c>
      <c r="C21" s="148"/>
      <c r="D21" s="148" t="str">
        <f t="shared" si="0"/>
        <v>新建</v>
      </c>
      <c r="E21" s="148" t="s">
        <v>197</v>
      </c>
      <c r="F21" s="148"/>
      <c r="G21" s="149" t="s">
        <v>312</v>
      </c>
      <c r="H21" s="150" t="s">
        <v>313</v>
      </c>
      <c r="I21" s="189">
        <v>150000</v>
      </c>
      <c r="J21" s="162" t="s">
        <v>266</v>
      </c>
      <c r="K21" s="162" t="s">
        <v>267</v>
      </c>
      <c r="L21" s="168">
        <v>0</v>
      </c>
      <c r="M21" s="184">
        <v>20000</v>
      </c>
      <c r="N21" s="168">
        <v>0</v>
      </c>
      <c r="O21" s="168">
        <v>0</v>
      </c>
      <c r="P21" s="168">
        <v>0</v>
      </c>
      <c r="Q21" s="185">
        <v>7000</v>
      </c>
      <c r="R21" s="189">
        <v>55000</v>
      </c>
      <c r="S21" s="201" t="s">
        <v>314</v>
      </c>
      <c r="T21" s="149" t="s">
        <v>315</v>
      </c>
      <c r="U21" s="202" t="s">
        <v>316</v>
      </c>
      <c r="V21" s="149" t="s">
        <v>205</v>
      </c>
      <c r="W21" s="149" t="s">
        <v>317</v>
      </c>
      <c r="X21" s="149" t="s">
        <v>256</v>
      </c>
      <c r="Y21" s="149" t="s">
        <v>205</v>
      </c>
      <c r="Z21" s="149" t="s">
        <v>318</v>
      </c>
      <c r="AA21" s="170">
        <v>0</v>
      </c>
      <c r="AB21" s="170">
        <v>0</v>
      </c>
      <c r="AC21" s="170">
        <v>0</v>
      </c>
      <c r="AD21" s="171"/>
      <c r="AE21" s="147" t="s">
        <v>219</v>
      </c>
      <c r="AF21" s="147" t="s">
        <v>319</v>
      </c>
      <c r="AG21" s="201" t="s">
        <v>320</v>
      </c>
      <c r="AH21" s="147" t="s">
        <v>221</v>
      </c>
      <c r="AI21" s="172" t="s">
        <v>221</v>
      </c>
      <c r="AJ21" s="147"/>
      <c r="AK21" s="147" t="s">
        <v>221</v>
      </c>
      <c r="AL21" s="147" t="s">
        <v>321</v>
      </c>
      <c r="AM21" s="173" t="s">
        <v>322</v>
      </c>
      <c r="AN21" s="152" t="s">
        <v>323</v>
      </c>
      <c r="AO21" s="152" t="s">
        <v>323</v>
      </c>
      <c r="AP21" s="154"/>
      <c r="AQ21" s="175"/>
      <c r="AR21" s="143"/>
      <c r="AS21" s="155" t="s">
        <v>234</v>
      </c>
      <c r="AT21" s="156" t="s">
        <v>324</v>
      </c>
      <c r="AU21" s="155"/>
      <c r="AV21" s="157"/>
      <c r="AW21" s="155"/>
    </row>
    <row r="22" customFormat="1" ht="67.5" spans="1:49">
      <c r="A22" s="144">
        <v>12</v>
      </c>
      <c r="B22" s="191" t="s">
        <v>325</v>
      </c>
      <c r="C22" s="148"/>
      <c r="D22" s="148" t="str">
        <f t="shared" si="0"/>
        <v>新建</v>
      </c>
      <c r="E22" s="147" t="s">
        <v>225</v>
      </c>
      <c r="F22" s="148"/>
      <c r="G22" s="149" t="s">
        <v>326</v>
      </c>
      <c r="H22" s="150" t="s">
        <v>327</v>
      </c>
      <c r="I22" s="189">
        <v>135000</v>
      </c>
      <c r="J22" s="162" t="s">
        <v>266</v>
      </c>
      <c r="K22" s="147" t="s">
        <v>267</v>
      </c>
      <c r="L22" s="180">
        <v>0</v>
      </c>
      <c r="M22" s="180">
        <v>100000</v>
      </c>
      <c r="N22" s="180">
        <v>0</v>
      </c>
      <c r="O22" s="180">
        <v>0</v>
      </c>
      <c r="P22" s="180">
        <v>0</v>
      </c>
      <c r="Q22" s="198">
        <v>0</v>
      </c>
      <c r="R22" s="189">
        <v>80000</v>
      </c>
      <c r="S22" s="147" t="s">
        <v>328</v>
      </c>
      <c r="T22" s="149"/>
      <c r="U22" s="149" t="s">
        <v>269</v>
      </c>
      <c r="V22" s="149" t="s">
        <v>269</v>
      </c>
      <c r="W22" s="149" t="s">
        <v>269</v>
      </c>
      <c r="X22" s="149" t="s">
        <v>269</v>
      </c>
      <c r="Y22" s="149" t="s">
        <v>269</v>
      </c>
      <c r="Z22" s="149" t="s">
        <v>269</v>
      </c>
      <c r="AA22" s="149">
        <v>120</v>
      </c>
      <c r="AB22" s="149">
        <v>120</v>
      </c>
      <c r="AC22" s="149">
        <v>0</v>
      </c>
      <c r="AD22" s="149"/>
      <c r="AE22" s="147" t="s">
        <v>219</v>
      </c>
      <c r="AF22" s="147" t="s">
        <v>219</v>
      </c>
      <c r="AG22" s="149" t="s">
        <v>329</v>
      </c>
      <c r="AH22" s="147" t="s">
        <v>330</v>
      </c>
      <c r="AI22" s="147" t="s">
        <v>331</v>
      </c>
      <c r="AJ22" s="203" t="s">
        <v>332</v>
      </c>
      <c r="AK22" s="203" t="s">
        <v>333</v>
      </c>
      <c r="AL22" s="203" t="s">
        <v>333</v>
      </c>
      <c r="AM22" s="151" t="s">
        <v>334</v>
      </c>
      <c r="AN22" s="175">
        <v>13839012519</v>
      </c>
      <c r="AO22" s="154" t="s">
        <v>334</v>
      </c>
      <c r="AP22" s="154"/>
      <c r="AQ22" s="154">
        <v>13839012519</v>
      </c>
      <c r="AR22" s="143"/>
      <c r="AS22" s="154" t="s">
        <v>234</v>
      </c>
      <c r="AT22" s="156" t="s">
        <v>335</v>
      </c>
      <c r="AU22" s="154" t="s">
        <v>336</v>
      </c>
      <c r="AV22" s="151"/>
      <c r="AW22" s="154"/>
    </row>
    <row r="23" customFormat="1" ht="40.5" spans="1:49">
      <c r="A23" s="144">
        <v>13</v>
      </c>
      <c r="B23" s="191" t="s">
        <v>337</v>
      </c>
      <c r="C23" s="148"/>
      <c r="D23" s="148" t="str">
        <f t="shared" si="0"/>
        <v>新建</v>
      </c>
      <c r="E23" s="147" t="s">
        <v>225</v>
      </c>
      <c r="F23" s="204"/>
      <c r="G23" s="149" t="s">
        <v>338</v>
      </c>
      <c r="H23" s="150" t="s">
        <v>339</v>
      </c>
      <c r="I23" s="189">
        <v>107170</v>
      </c>
      <c r="J23" s="162" t="s">
        <v>266</v>
      </c>
      <c r="K23" s="162" t="s">
        <v>267</v>
      </c>
      <c r="L23" s="180">
        <v>107170</v>
      </c>
      <c r="M23" s="180">
        <v>0</v>
      </c>
      <c r="N23" s="180">
        <v>0</v>
      </c>
      <c r="O23" s="180">
        <v>0</v>
      </c>
      <c r="P23" s="180">
        <v>0</v>
      </c>
      <c r="Q23" s="198">
        <v>7170</v>
      </c>
      <c r="R23" s="189">
        <v>60000</v>
      </c>
      <c r="S23" s="147" t="s">
        <v>340</v>
      </c>
      <c r="T23" s="149" t="s">
        <v>341</v>
      </c>
      <c r="U23" s="149" t="s">
        <v>342</v>
      </c>
      <c r="V23" s="149" t="s">
        <v>269</v>
      </c>
      <c r="W23" s="149" t="s">
        <v>269</v>
      </c>
      <c r="X23" s="149" t="s">
        <v>269</v>
      </c>
      <c r="Y23" s="149" t="s">
        <v>269</v>
      </c>
      <c r="Z23" s="149" t="s">
        <v>269</v>
      </c>
      <c r="AA23" s="149">
        <v>2569</v>
      </c>
      <c r="AB23" s="149">
        <v>0</v>
      </c>
      <c r="AC23" s="149">
        <v>2569</v>
      </c>
      <c r="AD23" s="171"/>
      <c r="AE23" s="147" t="s">
        <v>219</v>
      </c>
      <c r="AF23" s="147" t="s">
        <v>219</v>
      </c>
      <c r="AG23" s="149" t="s">
        <v>343</v>
      </c>
      <c r="AH23" s="147" t="s">
        <v>330</v>
      </c>
      <c r="AI23" s="147" t="s">
        <v>344</v>
      </c>
      <c r="AJ23" s="147" t="s">
        <v>345</v>
      </c>
      <c r="AK23" s="203" t="s">
        <v>333</v>
      </c>
      <c r="AL23" s="203" t="s">
        <v>333</v>
      </c>
      <c r="AM23" s="205" t="s">
        <v>333</v>
      </c>
      <c r="AN23" s="154" t="s">
        <v>346</v>
      </c>
      <c r="AO23" s="175">
        <v>13198386200</v>
      </c>
      <c r="AP23" s="154"/>
      <c r="AQ23" s="154">
        <v>13198386200</v>
      </c>
      <c r="AR23" s="143"/>
      <c r="AS23" s="154" t="s">
        <v>234</v>
      </c>
      <c r="AT23" s="154" t="s">
        <v>347</v>
      </c>
      <c r="AU23" s="154"/>
      <c r="AV23" s="151"/>
      <c r="AW23" s="154"/>
    </row>
    <row r="24" customFormat="1" ht="54" spans="1:49">
      <c r="A24" s="144">
        <v>14</v>
      </c>
      <c r="B24" s="163" t="s">
        <v>348</v>
      </c>
      <c r="C24" s="148"/>
      <c r="D24" s="148" t="str">
        <f t="shared" si="0"/>
        <v>新建</v>
      </c>
      <c r="E24" s="148" t="s">
        <v>197</v>
      </c>
      <c r="F24" s="148"/>
      <c r="G24" s="149" t="s">
        <v>349</v>
      </c>
      <c r="H24" s="150" t="s">
        <v>350</v>
      </c>
      <c r="I24" s="190">
        <v>87174.28</v>
      </c>
      <c r="J24" s="148" t="s">
        <v>266</v>
      </c>
      <c r="K24" s="148" t="s">
        <v>281</v>
      </c>
      <c r="L24" s="169">
        <v>50000</v>
      </c>
      <c r="M24" s="169">
        <v>70269.73</v>
      </c>
      <c r="N24" s="169">
        <v>0</v>
      </c>
      <c r="O24" s="169">
        <v>0</v>
      </c>
      <c r="P24" s="169">
        <v>0</v>
      </c>
      <c r="Q24" s="169"/>
      <c r="R24" s="190">
        <v>40000</v>
      </c>
      <c r="S24" s="206" t="s">
        <v>351</v>
      </c>
      <c r="T24" s="149"/>
      <c r="U24" s="191" t="s">
        <v>269</v>
      </c>
      <c r="V24" s="191" t="s">
        <v>269</v>
      </c>
      <c r="W24" s="191" t="s">
        <v>205</v>
      </c>
      <c r="X24" s="191" t="s">
        <v>269</v>
      </c>
      <c r="Y24" s="191" t="s">
        <v>269</v>
      </c>
      <c r="Z24" s="191" t="s">
        <v>269</v>
      </c>
      <c r="AA24" s="191">
        <v>0</v>
      </c>
      <c r="AB24" s="159">
        <v>0</v>
      </c>
      <c r="AC24" s="159">
        <v>0</v>
      </c>
      <c r="AD24" s="171"/>
      <c r="AE24" s="147" t="s">
        <v>219</v>
      </c>
      <c r="AF24" s="147" t="s">
        <v>219</v>
      </c>
      <c r="AG24" s="149" t="s">
        <v>352</v>
      </c>
      <c r="AH24" s="147" t="s">
        <v>272</v>
      </c>
      <c r="AI24" s="147" t="s">
        <v>353</v>
      </c>
      <c r="AJ24" s="147" t="s">
        <v>272</v>
      </c>
      <c r="AK24" s="147" t="s">
        <v>272</v>
      </c>
      <c r="AL24" s="147" t="s">
        <v>272</v>
      </c>
      <c r="AM24" s="151" t="s">
        <v>354</v>
      </c>
      <c r="AN24" s="175">
        <v>15837403849</v>
      </c>
      <c r="AO24" s="154" t="s">
        <v>354</v>
      </c>
      <c r="AP24" s="154"/>
      <c r="AQ24" s="154">
        <v>15837403849</v>
      </c>
      <c r="AR24" s="143"/>
      <c r="AS24" s="154" t="s">
        <v>234</v>
      </c>
      <c r="AT24" s="192" t="s">
        <v>355</v>
      </c>
      <c r="AU24" s="154"/>
      <c r="AV24" s="157"/>
      <c r="AW24" s="155"/>
    </row>
    <row r="25" customFormat="1" ht="40.5" spans="1:49">
      <c r="A25" s="144">
        <v>15</v>
      </c>
      <c r="B25" s="191" t="s">
        <v>356</v>
      </c>
      <c r="C25" s="148"/>
      <c r="D25" s="148" t="str">
        <f t="shared" si="0"/>
        <v>新建</v>
      </c>
      <c r="E25" s="147" t="s">
        <v>225</v>
      </c>
      <c r="F25" s="148"/>
      <c r="G25" s="191" t="s">
        <v>357</v>
      </c>
      <c r="H25" s="150" t="s">
        <v>36</v>
      </c>
      <c r="I25" s="189">
        <v>85470</v>
      </c>
      <c r="J25" s="162" t="s">
        <v>266</v>
      </c>
      <c r="K25" s="206" t="s">
        <v>281</v>
      </c>
      <c r="L25" s="180">
        <v>85470</v>
      </c>
      <c r="M25" s="180">
        <v>0</v>
      </c>
      <c r="N25" s="180">
        <v>0</v>
      </c>
      <c r="O25" s="180">
        <v>0</v>
      </c>
      <c r="P25" s="180">
        <v>0</v>
      </c>
      <c r="Q25" s="198">
        <v>0</v>
      </c>
      <c r="R25" s="190">
        <v>60000</v>
      </c>
      <c r="S25" s="191" t="s">
        <v>358</v>
      </c>
      <c r="T25" s="149"/>
      <c r="U25" s="191" t="s">
        <v>359</v>
      </c>
      <c r="V25" s="191" t="s">
        <v>205</v>
      </c>
      <c r="W25" s="191" t="s">
        <v>205</v>
      </c>
      <c r="X25" s="191" t="s">
        <v>205</v>
      </c>
      <c r="Y25" s="191" t="s">
        <v>205</v>
      </c>
      <c r="Z25" s="191" t="s">
        <v>205</v>
      </c>
      <c r="AA25" s="149">
        <v>0</v>
      </c>
      <c r="AB25" s="149">
        <v>0</v>
      </c>
      <c r="AC25" s="149">
        <v>0</v>
      </c>
      <c r="AD25" s="171"/>
      <c r="AE25" s="147" t="s">
        <v>219</v>
      </c>
      <c r="AF25" s="147" t="s">
        <v>219</v>
      </c>
      <c r="AG25" s="191" t="s">
        <v>360</v>
      </c>
      <c r="AH25" s="206" t="s">
        <v>330</v>
      </c>
      <c r="AI25" s="206" t="s">
        <v>361</v>
      </c>
      <c r="AJ25" s="206" t="s">
        <v>345</v>
      </c>
      <c r="AK25" s="203" t="s">
        <v>333</v>
      </c>
      <c r="AL25" s="203" t="s">
        <v>333</v>
      </c>
      <c r="AM25" s="151" t="s">
        <v>346</v>
      </c>
      <c r="AN25" s="175">
        <v>13198386200</v>
      </c>
      <c r="AO25" s="154" t="s">
        <v>346</v>
      </c>
      <c r="AP25" s="154"/>
      <c r="AQ25" s="154">
        <v>13198386200</v>
      </c>
      <c r="AR25" s="143"/>
      <c r="AS25" s="154" t="s">
        <v>234</v>
      </c>
      <c r="AT25" s="156" t="s">
        <v>362</v>
      </c>
      <c r="AU25" s="154"/>
      <c r="AV25" s="151"/>
      <c r="AW25" s="154"/>
    </row>
    <row r="26" customFormat="1" ht="40.5" spans="1:49">
      <c r="A26" s="144">
        <v>16</v>
      </c>
      <c r="B26" s="191" t="s">
        <v>363</v>
      </c>
      <c r="C26" s="148"/>
      <c r="D26" s="148" t="str">
        <f t="shared" si="0"/>
        <v>新建</v>
      </c>
      <c r="E26" s="148" t="s">
        <v>197</v>
      </c>
      <c r="F26" s="148" t="s">
        <v>225</v>
      </c>
      <c r="G26" s="172" t="s">
        <v>364</v>
      </c>
      <c r="H26" s="150" t="s">
        <v>365</v>
      </c>
      <c r="I26" s="189">
        <v>80000</v>
      </c>
      <c r="J26" s="162" t="s">
        <v>266</v>
      </c>
      <c r="K26" s="162" t="s">
        <v>267</v>
      </c>
      <c r="L26" s="180">
        <v>56000</v>
      </c>
      <c r="M26" s="180">
        <v>24000</v>
      </c>
      <c r="N26" s="180">
        <v>0</v>
      </c>
      <c r="O26" s="180">
        <v>0</v>
      </c>
      <c r="P26" s="180">
        <v>0</v>
      </c>
      <c r="Q26" s="198"/>
      <c r="R26" s="189">
        <v>20000</v>
      </c>
      <c r="S26" s="149" t="s">
        <v>366</v>
      </c>
      <c r="T26" s="149"/>
      <c r="U26" s="149" t="s">
        <v>269</v>
      </c>
      <c r="V26" s="149" t="s">
        <v>205</v>
      </c>
      <c r="W26" s="149" t="s">
        <v>269</v>
      </c>
      <c r="X26" s="149" t="s">
        <v>205</v>
      </c>
      <c r="Y26" s="149" t="s">
        <v>205</v>
      </c>
      <c r="Z26" s="149" t="s">
        <v>205</v>
      </c>
      <c r="AA26" s="149"/>
      <c r="AB26" s="149"/>
      <c r="AC26" s="149"/>
      <c r="AD26" s="171"/>
      <c r="AE26" s="147" t="s">
        <v>219</v>
      </c>
      <c r="AF26" s="147" t="s">
        <v>219</v>
      </c>
      <c r="AG26" s="149" t="s">
        <v>367</v>
      </c>
      <c r="AH26" s="147" t="s">
        <v>368</v>
      </c>
      <c r="AI26" s="147" t="s">
        <v>369</v>
      </c>
      <c r="AJ26" s="147" t="s">
        <v>345</v>
      </c>
      <c r="AK26" s="203" t="s">
        <v>368</v>
      </c>
      <c r="AL26" s="203" t="s">
        <v>368</v>
      </c>
      <c r="AM26" s="205" t="s">
        <v>368</v>
      </c>
      <c r="AN26" s="154"/>
      <c r="AO26" s="175"/>
      <c r="AP26" s="154"/>
      <c r="AQ26" s="154"/>
      <c r="AR26" s="143"/>
      <c r="AS26" s="154" t="s">
        <v>234</v>
      </c>
      <c r="AT26" s="167" t="s">
        <v>370</v>
      </c>
      <c r="AU26" s="155" t="s">
        <v>219</v>
      </c>
      <c r="AV26" s="151"/>
      <c r="AW26" s="154"/>
    </row>
    <row r="27" customFormat="1" ht="67.5" spans="1:49">
      <c r="A27" s="144">
        <v>17</v>
      </c>
      <c r="B27" s="163" t="s">
        <v>371</v>
      </c>
      <c r="C27" s="148"/>
      <c r="D27" s="148" t="str">
        <f t="shared" si="0"/>
        <v>新建</v>
      </c>
      <c r="E27" s="147" t="s">
        <v>197</v>
      </c>
      <c r="F27" s="148"/>
      <c r="G27" s="172" t="s">
        <v>372</v>
      </c>
      <c r="H27" s="150" t="s">
        <v>373</v>
      </c>
      <c r="I27" s="189">
        <v>68000</v>
      </c>
      <c r="J27" s="207" t="s">
        <v>266</v>
      </c>
      <c r="K27" s="207" t="s">
        <v>267</v>
      </c>
      <c r="L27" s="169">
        <v>0</v>
      </c>
      <c r="M27" s="169">
        <v>68000</v>
      </c>
      <c r="N27" s="169"/>
      <c r="O27" s="169"/>
      <c r="P27" s="169"/>
      <c r="Q27" s="169">
        <v>0</v>
      </c>
      <c r="R27" s="189">
        <v>20000</v>
      </c>
      <c r="S27" s="147" t="s">
        <v>374</v>
      </c>
      <c r="T27" s="149" t="s">
        <v>219</v>
      </c>
      <c r="U27" s="149" t="s">
        <v>375</v>
      </c>
      <c r="V27" s="149" t="s">
        <v>376</v>
      </c>
      <c r="W27" s="149" t="s">
        <v>205</v>
      </c>
      <c r="X27" s="149" t="s">
        <v>205</v>
      </c>
      <c r="Y27" s="149" t="s">
        <v>205</v>
      </c>
      <c r="Z27" s="149" t="s">
        <v>269</v>
      </c>
      <c r="AA27" s="191">
        <v>0</v>
      </c>
      <c r="AB27" s="159">
        <v>0</v>
      </c>
      <c r="AC27" s="159">
        <v>0</v>
      </c>
      <c r="AD27" s="171"/>
      <c r="AE27" s="147" t="s">
        <v>219</v>
      </c>
      <c r="AF27" s="147" t="s">
        <v>219</v>
      </c>
      <c r="AG27" s="163" t="s">
        <v>377</v>
      </c>
      <c r="AH27" s="147" t="s">
        <v>378</v>
      </c>
      <c r="AI27" s="147" t="s">
        <v>379</v>
      </c>
      <c r="AJ27" s="147" t="s">
        <v>380</v>
      </c>
      <c r="AK27" s="147" t="s">
        <v>378</v>
      </c>
      <c r="AL27" s="147" t="s">
        <v>378</v>
      </c>
      <c r="AM27" s="151" t="s">
        <v>381</v>
      </c>
      <c r="AN27" s="175">
        <v>17513165666</v>
      </c>
      <c r="AO27" s="154" t="s">
        <v>381</v>
      </c>
      <c r="AP27" s="154">
        <v>2750566</v>
      </c>
      <c r="AQ27" s="154">
        <v>17513165666</v>
      </c>
      <c r="AR27" s="143"/>
      <c r="AS27" s="154" t="s">
        <v>234</v>
      </c>
      <c r="AT27" s="156" t="s">
        <v>382</v>
      </c>
      <c r="AU27" s="154" t="s">
        <v>383</v>
      </c>
      <c r="AV27" s="151" t="s">
        <v>384</v>
      </c>
      <c r="AW27" s="154" t="s">
        <v>385</v>
      </c>
    </row>
    <row r="28" customFormat="1" ht="31" customHeight="1" spans="1:49">
      <c r="A28" s="144">
        <v>18</v>
      </c>
      <c r="B28" s="149" t="s">
        <v>386</v>
      </c>
      <c r="C28" s="148"/>
      <c r="D28" s="148" t="str">
        <f t="shared" si="0"/>
        <v>新建</v>
      </c>
      <c r="E28" s="148" t="s">
        <v>197</v>
      </c>
      <c r="F28" s="148"/>
      <c r="G28" s="149" t="s">
        <v>387</v>
      </c>
      <c r="H28" s="150" t="s">
        <v>388</v>
      </c>
      <c r="I28" s="189">
        <v>65000</v>
      </c>
      <c r="J28" s="148" t="s">
        <v>266</v>
      </c>
      <c r="K28" s="148" t="s">
        <v>281</v>
      </c>
      <c r="L28" s="169">
        <v>35000</v>
      </c>
      <c r="M28" s="169">
        <v>0</v>
      </c>
      <c r="N28" s="169">
        <v>0</v>
      </c>
      <c r="O28" s="169">
        <v>0</v>
      </c>
      <c r="P28" s="169">
        <v>0</v>
      </c>
      <c r="Q28" s="169">
        <v>0</v>
      </c>
      <c r="R28" s="189">
        <v>65000</v>
      </c>
      <c r="S28" s="147" t="s">
        <v>252</v>
      </c>
      <c r="T28" s="149" t="s">
        <v>203</v>
      </c>
      <c r="U28" s="149" t="s">
        <v>389</v>
      </c>
      <c r="V28" s="149" t="s">
        <v>390</v>
      </c>
      <c r="W28" s="149" t="s">
        <v>205</v>
      </c>
      <c r="X28" s="149" t="s">
        <v>205</v>
      </c>
      <c r="Y28" s="149" t="s">
        <v>205</v>
      </c>
      <c r="Z28" s="149" t="s">
        <v>205</v>
      </c>
      <c r="AA28" s="194">
        <v>22</v>
      </c>
      <c r="AB28" s="194">
        <v>22</v>
      </c>
      <c r="AC28" s="194">
        <v>0</v>
      </c>
      <c r="AD28" s="208"/>
      <c r="AE28" s="147" t="s">
        <v>219</v>
      </c>
      <c r="AF28" s="147" t="s">
        <v>219</v>
      </c>
      <c r="AG28" s="148" t="s">
        <v>391</v>
      </c>
      <c r="AH28" s="162" t="s">
        <v>209</v>
      </c>
      <c r="AI28" s="172" t="s">
        <v>392</v>
      </c>
      <c r="AJ28" s="172" t="s">
        <v>391</v>
      </c>
      <c r="AK28" s="147" t="s">
        <v>209</v>
      </c>
      <c r="AL28" s="147" t="s">
        <v>209</v>
      </c>
      <c r="AM28" s="151" t="s">
        <v>393</v>
      </c>
      <c r="AN28" s="154">
        <v>19937442888</v>
      </c>
      <c r="AO28" s="209" t="s">
        <v>393</v>
      </c>
      <c r="AP28" s="155" t="s">
        <v>203</v>
      </c>
      <c r="AQ28" s="210">
        <v>19937442888</v>
      </c>
      <c r="AR28" s="143"/>
      <c r="AS28" s="154"/>
      <c r="AT28" s="154"/>
      <c r="AU28" s="154"/>
      <c r="AV28" s="151"/>
      <c r="AW28" s="154"/>
    </row>
    <row r="29" customFormat="1" ht="54" spans="1:49">
      <c r="A29" s="144">
        <v>19</v>
      </c>
      <c r="B29" s="149" t="s">
        <v>394</v>
      </c>
      <c r="C29" s="148"/>
      <c r="D29" s="148" t="str">
        <f t="shared" si="0"/>
        <v>新建</v>
      </c>
      <c r="E29" s="148" t="s">
        <v>197</v>
      </c>
      <c r="F29" s="148"/>
      <c r="G29" s="149" t="s">
        <v>395</v>
      </c>
      <c r="H29" s="150" t="s">
        <v>396</v>
      </c>
      <c r="I29" s="189">
        <v>61500</v>
      </c>
      <c r="J29" s="148" t="s">
        <v>266</v>
      </c>
      <c r="K29" s="148" t="s">
        <v>267</v>
      </c>
      <c r="L29" s="169">
        <v>0</v>
      </c>
      <c r="M29" s="169">
        <v>61500</v>
      </c>
      <c r="N29" s="169">
        <v>0</v>
      </c>
      <c r="O29" s="169">
        <v>0</v>
      </c>
      <c r="P29" s="169">
        <v>0</v>
      </c>
      <c r="Q29" s="169">
        <v>0</v>
      </c>
      <c r="R29" s="189">
        <v>35000</v>
      </c>
      <c r="S29" s="149" t="s">
        <v>397</v>
      </c>
      <c r="T29" s="149" t="s">
        <v>203</v>
      </c>
      <c r="U29" s="149" t="s">
        <v>204</v>
      </c>
      <c r="V29" s="149" t="s">
        <v>204</v>
      </c>
      <c r="W29" s="149" t="s">
        <v>204</v>
      </c>
      <c r="X29" s="149" t="s">
        <v>204</v>
      </c>
      <c r="Y29" s="149" t="s">
        <v>205</v>
      </c>
      <c r="Z29" s="149" t="s">
        <v>204</v>
      </c>
      <c r="AA29" s="171">
        <v>109</v>
      </c>
      <c r="AB29" s="171">
        <v>0</v>
      </c>
      <c r="AC29" s="171">
        <v>109</v>
      </c>
      <c r="AD29" s="208"/>
      <c r="AE29" s="147" t="s">
        <v>219</v>
      </c>
      <c r="AF29" s="147" t="s">
        <v>219</v>
      </c>
      <c r="AG29" s="163" t="s">
        <v>398</v>
      </c>
      <c r="AH29" s="162" t="s">
        <v>209</v>
      </c>
      <c r="AI29" s="172" t="s">
        <v>399</v>
      </c>
      <c r="AJ29" s="172" t="s">
        <v>211</v>
      </c>
      <c r="AK29" s="147" t="s">
        <v>209</v>
      </c>
      <c r="AL29" s="147" t="s">
        <v>209</v>
      </c>
      <c r="AM29" s="151" t="s">
        <v>209</v>
      </c>
      <c r="AN29" s="154" t="s">
        <v>400</v>
      </c>
      <c r="AO29" s="211">
        <v>13569902196</v>
      </c>
      <c r="AP29" s="155" t="s">
        <v>401</v>
      </c>
      <c r="AQ29" s="210" t="s">
        <v>203</v>
      </c>
      <c r="AR29" s="143"/>
      <c r="AS29" s="154" t="s">
        <v>234</v>
      </c>
      <c r="AT29" s="156" t="s">
        <v>402</v>
      </c>
      <c r="AU29" s="154" t="s">
        <v>403</v>
      </c>
      <c r="AV29" s="151" t="s">
        <v>384</v>
      </c>
      <c r="AW29" s="154" t="s">
        <v>404</v>
      </c>
    </row>
    <row r="30" customFormat="1" ht="39" customHeight="1" spans="1:49">
      <c r="A30" s="144">
        <v>20</v>
      </c>
      <c r="B30" s="149" t="s">
        <v>405</v>
      </c>
      <c r="C30" s="148"/>
      <c r="D30" s="148" t="str">
        <f t="shared" si="0"/>
        <v>新建</v>
      </c>
      <c r="E30" s="148" t="s">
        <v>197</v>
      </c>
      <c r="F30" s="148"/>
      <c r="G30" s="212" t="s">
        <v>406</v>
      </c>
      <c r="H30" s="178" t="s">
        <v>227</v>
      </c>
      <c r="I30" s="190">
        <v>60000</v>
      </c>
      <c r="J30" s="162" t="s">
        <v>266</v>
      </c>
      <c r="K30" s="162" t="s">
        <v>267</v>
      </c>
      <c r="L30" s="168">
        <v>0</v>
      </c>
      <c r="M30" s="184">
        <v>55000</v>
      </c>
      <c r="N30" s="168">
        <v>0</v>
      </c>
      <c r="O30" s="168">
        <v>0</v>
      </c>
      <c r="P30" s="168">
        <v>0</v>
      </c>
      <c r="Q30" s="185">
        <v>30000</v>
      </c>
      <c r="R30" s="190">
        <v>35000</v>
      </c>
      <c r="S30" s="159" t="s">
        <v>407</v>
      </c>
      <c r="T30" s="149" t="s">
        <v>408</v>
      </c>
      <c r="U30" s="202" t="s">
        <v>409</v>
      </c>
      <c r="V30" s="149" t="s">
        <v>410</v>
      </c>
      <c r="W30" s="149" t="s">
        <v>411</v>
      </c>
      <c r="X30" s="149" t="s">
        <v>256</v>
      </c>
      <c r="Y30" s="149" t="s">
        <v>205</v>
      </c>
      <c r="Z30" s="149" t="s">
        <v>412</v>
      </c>
      <c r="AA30" s="170">
        <v>0</v>
      </c>
      <c r="AB30" s="170">
        <v>0</v>
      </c>
      <c r="AC30" s="170">
        <v>0</v>
      </c>
      <c r="AD30" s="171"/>
      <c r="AE30" s="147" t="s">
        <v>219</v>
      </c>
      <c r="AF30" s="147" t="s">
        <v>219</v>
      </c>
      <c r="AG30" s="201" t="s">
        <v>258</v>
      </c>
      <c r="AH30" s="147" t="s">
        <v>221</v>
      </c>
      <c r="AI30" s="172" t="s">
        <v>413</v>
      </c>
      <c r="AJ30" s="147"/>
      <c r="AK30" s="147" t="s">
        <v>221</v>
      </c>
      <c r="AL30" s="147" t="s">
        <v>221</v>
      </c>
      <c r="AM30" s="173" t="s">
        <v>345</v>
      </c>
      <c r="AN30" s="152" t="s">
        <v>414</v>
      </c>
      <c r="AO30" s="152" t="s">
        <v>260</v>
      </c>
      <c r="AP30" s="154"/>
      <c r="AQ30" s="175"/>
      <c r="AR30" s="143"/>
      <c r="AS30" s="155" t="s">
        <v>234</v>
      </c>
      <c r="AT30" s="156" t="s">
        <v>415</v>
      </c>
      <c r="AU30" s="155" t="s">
        <v>416</v>
      </c>
      <c r="AV30" s="151" t="s">
        <v>417</v>
      </c>
      <c r="AW30" s="154"/>
    </row>
    <row r="31" customFormat="1" ht="52" customHeight="1" spans="1:49">
      <c r="A31" s="144">
        <v>21</v>
      </c>
      <c r="B31" s="163" t="s">
        <v>418</v>
      </c>
      <c r="C31" s="148"/>
      <c r="D31" s="148" t="str">
        <f t="shared" si="0"/>
        <v>新建</v>
      </c>
      <c r="E31" s="147" t="s">
        <v>197</v>
      </c>
      <c r="F31" s="206"/>
      <c r="G31" s="149" t="s">
        <v>419</v>
      </c>
      <c r="H31" s="150" t="s">
        <v>420</v>
      </c>
      <c r="I31" s="189">
        <v>59886</v>
      </c>
      <c r="J31" s="162" t="s">
        <v>266</v>
      </c>
      <c r="K31" s="162" t="s">
        <v>281</v>
      </c>
      <c r="L31" s="213">
        <v>0</v>
      </c>
      <c r="M31" s="213">
        <v>59886</v>
      </c>
      <c r="N31" s="213">
        <v>0</v>
      </c>
      <c r="O31" s="213">
        <v>0</v>
      </c>
      <c r="P31" s="213">
        <v>0</v>
      </c>
      <c r="Q31" s="213">
        <v>0</v>
      </c>
      <c r="R31" s="189">
        <v>30000</v>
      </c>
      <c r="S31" s="149" t="s">
        <v>421</v>
      </c>
      <c r="T31" s="191"/>
      <c r="U31" s="149" t="s">
        <v>422</v>
      </c>
      <c r="V31" s="149" t="s">
        <v>269</v>
      </c>
      <c r="W31" s="149" t="s">
        <v>269</v>
      </c>
      <c r="X31" s="149" t="s">
        <v>269</v>
      </c>
      <c r="Y31" s="149" t="s">
        <v>269</v>
      </c>
      <c r="Z31" s="149" t="s">
        <v>269</v>
      </c>
      <c r="AA31" s="191">
        <v>0</v>
      </c>
      <c r="AB31" s="191">
        <v>0</v>
      </c>
      <c r="AC31" s="191">
        <v>0</v>
      </c>
      <c r="AD31" s="191"/>
      <c r="AE31" s="206" t="s">
        <v>219</v>
      </c>
      <c r="AF31" s="206" t="s">
        <v>219</v>
      </c>
      <c r="AG31" s="214" t="s">
        <v>423</v>
      </c>
      <c r="AH31" s="147" t="s">
        <v>330</v>
      </c>
      <c r="AI31" s="203" t="s">
        <v>424</v>
      </c>
      <c r="AJ31" s="203" t="s">
        <v>425</v>
      </c>
      <c r="AK31" s="203" t="s">
        <v>333</v>
      </c>
      <c r="AL31" s="203" t="s">
        <v>333</v>
      </c>
      <c r="AM31" s="215" t="s">
        <v>426</v>
      </c>
      <c r="AN31" s="216">
        <v>15936303991</v>
      </c>
      <c r="AO31" s="154" t="s">
        <v>426</v>
      </c>
      <c r="AP31" s="154"/>
      <c r="AQ31" s="154">
        <v>15936303991</v>
      </c>
      <c r="AR31" s="143"/>
      <c r="AS31" s="154" t="s">
        <v>234</v>
      </c>
      <c r="AT31" s="156" t="s">
        <v>427</v>
      </c>
      <c r="AU31" s="154"/>
      <c r="AV31" s="151"/>
      <c r="AW31" s="154"/>
    </row>
    <row r="32" customFormat="1" ht="77" customHeight="1" spans="1:49">
      <c r="A32" s="144">
        <v>22</v>
      </c>
      <c r="B32" s="149" t="s">
        <v>428</v>
      </c>
      <c r="C32" s="148"/>
      <c r="D32" s="148" t="str">
        <f t="shared" si="0"/>
        <v>新建</v>
      </c>
      <c r="E32" s="148" t="s">
        <v>225</v>
      </c>
      <c r="F32" s="148"/>
      <c r="G32" s="149" t="s">
        <v>429</v>
      </c>
      <c r="H32" s="150" t="s">
        <v>216</v>
      </c>
      <c r="I32" s="187">
        <v>55000</v>
      </c>
      <c r="J32" s="162" t="s">
        <v>266</v>
      </c>
      <c r="K32" s="162" t="s">
        <v>281</v>
      </c>
      <c r="L32" s="168">
        <v>0</v>
      </c>
      <c r="M32" s="217">
        <v>15000</v>
      </c>
      <c r="N32" s="168">
        <v>0</v>
      </c>
      <c r="O32" s="168">
        <v>0</v>
      </c>
      <c r="P32" s="168">
        <v>0</v>
      </c>
      <c r="Q32" s="185">
        <v>4000</v>
      </c>
      <c r="R32" s="187">
        <v>20000</v>
      </c>
      <c r="S32" s="201" t="s">
        <v>430</v>
      </c>
      <c r="T32" s="149" t="s">
        <v>431</v>
      </c>
      <c r="U32" s="202" t="s">
        <v>432</v>
      </c>
      <c r="V32" s="149" t="s">
        <v>205</v>
      </c>
      <c r="W32" s="149" t="s">
        <v>205</v>
      </c>
      <c r="X32" s="149" t="s">
        <v>205</v>
      </c>
      <c r="Y32" s="149" t="s">
        <v>205</v>
      </c>
      <c r="Z32" s="149" t="s">
        <v>205</v>
      </c>
      <c r="AA32" s="170">
        <v>0</v>
      </c>
      <c r="AB32" s="170">
        <v>0</v>
      </c>
      <c r="AC32" s="170">
        <v>0</v>
      </c>
      <c r="AD32" s="171"/>
      <c r="AE32" s="147" t="s">
        <v>219</v>
      </c>
      <c r="AF32" s="147" t="s">
        <v>219</v>
      </c>
      <c r="AG32" s="218" t="s">
        <v>433</v>
      </c>
      <c r="AH32" s="147" t="s">
        <v>221</v>
      </c>
      <c r="AI32" s="172" t="s">
        <v>245</v>
      </c>
      <c r="AJ32" s="147"/>
      <c r="AK32" s="147" t="s">
        <v>221</v>
      </c>
      <c r="AL32" s="147" t="s">
        <v>221</v>
      </c>
      <c r="AM32" s="219" t="s">
        <v>434</v>
      </c>
      <c r="AN32" s="153" t="s">
        <v>435</v>
      </c>
      <c r="AO32" s="153" t="s">
        <v>435</v>
      </c>
      <c r="AP32" s="154"/>
      <c r="AQ32" s="175"/>
      <c r="AR32" s="143"/>
      <c r="AS32" s="155" t="s">
        <v>234</v>
      </c>
      <c r="AT32" s="156" t="s">
        <v>436</v>
      </c>
      <c r="AU32" s="155"/>
      <c r="AV32" s="157"/>
      <c r="AW32" s="155"/>
    </row>
    <row r="33" customFormat="1" ht="57" spans="1:49">
      <c r="A33" s="144">
        <v>23</v>
      </c>
      <c r="B33" s="149" t="s">
        <v>437</v>
      </c>
      <c r="C33" s="148"/>
      <c r="D33" s="148" t="str">
        <f t="shared" si="0"/>
        <v>新建</v>
      </c>
      <c r="E33" s="148" t="s">
        <v>197</v>
      </c>
      <c r="F33" s="148"/>
      <c r="G33" s="176" t="s">
        <v>438</v>
      </c>
      <c r="H33" s="182" t="s">
        <v>216</v>
      </c>
      <c r="I33" s="183">
        <v>54609</v>
      </c>
      <c r="J33" s="162" t="s">
        <v>266</v>
      </c>
      <c r="K33" s="162" t="s">
        <v>267</v>
      </c>
      <c r="L33" s="168">
        <v>0</v>
      </c>
      <c r="M33" s="220">
        <v>500000</v>
      </c>
      <c r="N33" s="168">
        <v>0</v>
      </c>
      <c r="O33" s="168">
        <v>0</v>
      </c>
      <c r="P33" s="168">
        <v>0</v>
      </c>
      <c r="Q33" s="185">
        <v>350000</v>
      </c>
      <c r="R33" s="183">
        <v>28800</v>
      </c>
      <c r="S33" s="149" t="s">
        <v>439</v>
      </c>
      <c r="T33" s="202" t="s">
        <v>440</v>
      </c>
      <c r="U33" s="202" t="s">
        <v>441</v>
      </c>
      <c r="V33" s="149" t="s">
        <v>442</v>
      </c>
      <c r="W33" s="149" t="s">
        <v>443</v>
      </c>
      <c r="X33" s="149" t="s">
        <v>256</v>
      </c>
      <c r="Y33" s="149" t="s">
        <v>205</v>
      </c>
      <c r="Z33" s="149" t="s">
        <v>444</v>
      </c>
      <c r="AA33" s="170">
        <v>0</v>
      </c>
      <c r="AB33" s="170">
        <v>0</v>
      </c>
      <c r="AC33" s="170">
        <v>0</v>
      </c>
      <c r="AD33" s="171"/>
      <c r="AE33" s="147" t="s">
        <v>219</v>
      </c>
      <c r="AF33" s="147" t="s">
        <v>219</v>
      </c>
      <c r="AG33" s="201" t="s">
        <v>445</v>
      </c>
      <c r="AH33" s="147" t="s">
        <v>221</v>
      </c>
      <c r="AI33" s="172" t="s">
        <v>446</v>
      </c>
      <c r="AJ33" s="147"/>
      <c r="AK33" s="147" t="s">
        <v>221</v>
      </c>
      <c r="AL33" s="147" t="s">
        <v>447</v>
      </c>
      <c r="AM33" s="151" t="s">
        <v>446</v>
      </c>
      <c r="AN33" s="152" t="s">
        <v>448</v>
      </c>
      <c r="AO33" s="152" t="s">
        <v>449</v>
      </c>
      <c r="AP33" s="154"/>
      <c r="AQ33" s="175"/>
      <c r="AR33" s="143"/>
      <c r="AS33" s="155" t="s">
        <v>234</v>
      </c>
      <c r="AT33" s="156" t="s">
        <v>450</v>
      </c>
      <c r="AU33" s="155"/>
      <c r="AV33" s="157"/>
      <c r="AW33" s="155"/>
    </row>
    <row r="34" customFormat="1" ht="54" spans="1:49">
      <c r="A34" s="144">
        <v>24</v>
      </c>
      <c r="B34" s="163" t="s">
        <v>451</v>
      </c>
      <c r="C34" s="148" t="s">
        <v>452</v>
      </c>
      <c r="D34" s="148" t="str">
        <f t="shared" si="0"/>
        <v>新建</v>
      </c>
      <c r="E34" s="148"/>
      <c r="F34" s="148"/>
      <c r="G34" s="172" t="s">
        <v>453</v>
      </c>
      <c r="H34" s="150" t="s">
        <v>454</v>
      </c>
      <c r="I34" s="189">
        <v>51000</v>
      </c>
      <c r="J34" s="148" t="s">
        <v>266</v>
      </c>
      <c r="K34" s="148" t="s">
        <v>267</v>
      </c>
      <c r="L34" s="169">
        <v>100000</v>
      </c>
      <c r="M34" s="169">
        <v>100000</v>
      </c>
      <c r="N34" s="169">
        <v>50000</v>
      </c>
      <c r="O34" s="169"/>
      <c r="P34" s="169"/>
      <c r="Q34" s="169"/>
      <c r="R34" s="190">
        <v>20000</v>
      </c>
      <c r="S34" s="191" t="s">
        <v>455</v>
      </c>
      <c r="T34" s="149"/>
      <c r="U34" s="149"/>
      <c r="V34" s="149"/>
      <c r="W34" s="149"/>
      <c r="X34" s="149"/>
      <c r="Y34" s="149"/>
      <c r="Z34" s="149"/>
      <c r="AA34" s="191"/>
      <c r="AB34" s="159"/>
      <c r="AC34" s="159"/>
      <c r="AD34" s="171"/>
      <c r="AE34" s="147" t="s">
        <v>219</v>
      </c>
      <c r="AF34" s="147" t="s">
        <v>219</v>
      </c>
      <c r="AG34" s="149" t="s">
        <v>456</v>
      </c>
      <c r="AH34" s="147" t="s">
        <v>272</v>
      </c>
      <c r="AI34" s="147" t="s">
        <v>457</v>
      </c>
      <c r="AJ34" s="147"/>
      <c r="AK34" s="147" t="s">
        <v>272</v>
      </c>
      <c r="AL34" s="147" t="s">
        <v>272</v>
      </c>
      <c r="AM34" s="151" t="s">
        <v>458</v>
      </c>
      <c r="AN34" s="175">
        <v>13783740017</v>
      </c>
      <c r="AO34" s="154"/>
      <c r="AP34" s="154"/>
      <c r="AQ34" s="154"/>
      <c r="AR34" s="143"/>
      <c r="AS34" s="154"/>
      <c r="AT34" s="192" t="s">
        <v>459</v>
      </c>
      <c r="AU34" s="154"/>
      <c r="AV34" s="157"/>
      <c r="AW34" s="155"/>
    </row>
    <row r="35" customFormat="1" ht="54" customHeight="1" spans="1:49">
      <c r="A35" s="144">
        <v>25</v>
      </c>
      <c r="B35" s="149" t="s">
        <v>460</v>
      </c>
      <c r="C35" s="148"/>
      <c r="D35" s="148" t="str">
        <f t="shared" si="0"/>
        <v>新建</v>
      </c>
      <c r="E35" s="148" t="s">
        <v>197</v>
      </c>
      <c r="F35" s="148"/>
      <c r="G35" s="149" t="s">
        <v>461</v>
      </c>
      <c r="H35" s="150" t="s">
        <v>227</v>
      </c>
      <c r="I35" s="187">
        <v>50000</v>
      </c>
      <c r="J35" s="162" t="s">
        <v>266</v>
      </c>
      <c r="K35" s="162" t="s">
        <v>281</v>
      </c>
      <c r="L35" s="168">
        <v>0</v>
      </c>
      <c r="M35" s="217">
        <v>100000</v>
      </c>
      <c r="N35" s="168">
        <v>0</v>
      </c>
      <c r="O35" s="168">
        <v>0</v>
      </c>
      <c r="P35" s="168">
        <v>0</v>
      </c>
      <c r="Q35" s="185">
        <v>45000</v>
      </c>
      <c r="R35" s="187">
        <v>30000</v>
      </c>
      <c r="S35" s="201" t="s">
        <v>462</v>
      </c>
      <c r="T35" s="149" t="s">
        <v>463</v>
      </c>
      <c r="U35" s="202" t="s">
        <v>464</v>
      </c>
      <c r="V35" s="149" t="s">
        <v>465</v>
      </c>
      <c r="W35" s="149" t="s">
        <v>205</v>
      </c>
      <c r="X35" s="149" t="s">
        <v>256</v>
      </c>
      <c r="Y35" s="149" t="s">
        <v>205</v>
      </c>
      <c r="Z35" s="149" t="s">
        <v>466</v>
      </c>
      <c r="AA35" s="170">
        <v>0</v>
      </c>
      <c r="AB35" s="170">
        <v>0</v>
      </c>
      <c r="AC35" s="170">
        <v>0</v>
      </c>
      <c r="AD35" s="171"/>
      <c r="AE35" s="147" t="s">
        <v>219</v>
      </c>
      <c r="AF35" s="147" t="s">
        <v>219</v>
      </c>
      <c r="AG35" s="218" t="s">
        <v>467</v>
      </c>
      <c r="AH35" s="147" t="s">
        <v>221</v>
      </c>
      <c r="AI35" s="172" t="s">
        <v>221</v>
      </c>
      <c r="AJ35" s="147"/>
      <c r="AK35" s="147" t="s">
        <v>221</v>
      </c>
      <c r="AL35" s="147" t="s">
        <v>221</v>
      </c>
      <c r="AM35" s="219" t="s">
        <v>468</v>
      </c>
      <c r="AN35" s="153" t="s">
        <v>469</v>
      </c>
      <c r="AO35" s="153" t="s">
        <v>469</v>
      </c>
      <c r="AP35" s="154"/>
      <c r="AQ35" s="175"/>
      <c r="AR35" s="143"/>
      <c r="AS35" s="155" t="s">
        <v>234</v>
      </c>
      <c r="AT35" s="156" t="s">
        <v>470</v>
      </c>
      <c r="AU35" s="155" t="s">
        <v>471</v>
      </c>
      <c r="AV35" s="151" t="s">
        <v>417</v>
      </c>
      <c r="AW35" s="154"/>
    </row>
    <row r="36" customFormat="1" ht="40.5" spans="1:49">
      <c r="A36" s="144">
        <v>26</v>
      </c>
      <c r="B36" s="149" t="s">
        <v>472</v>
      </c>
      <c r="C36" s="148"/>
      <c r="D36" s="148" t="str">
        <f t="shared" si="0"/>
        <v>新建</v>
      </c>
      <c r="E36" s="148" t="s">
        <v>197</v>
      </c>
      <c r="F36" s="148"/>
      <c r="G36" s="149" t="s">
        <v>473</v>
      </c>
      <c r="H36" s="150" t="s">
        <v>474</v>
      </c>
      <c r="I36" s="150">
        <v>50000</v>
      </c>
      <c r="J36" s="148" t="s">
        <v>266</v>
      </c>
      <c r="K36" s="148" t="s">
        <v>267</v>
      </c>
      <c r="L36" s="169">
        <v>0</v>
      </c>
      <c r="M36" s="169">
        <v>50000</v>
      </c>
      <c r="N36" s="169">
        <v>0</v>
      </c>
      <c r="O36" s="169">
        <v>0</v>
      </c>
      <c r="P36" s="169">
        <v>0</v>
      </c>
      <c r="Q36" s="169">
        <v>0</v>
      </c>
      <c r="R36" s="189">
        <v>50000</v>
      </c>
      <c r="S36" s="147" t="s">
        <v>252</v>
      </c>
      <c r="T36" s="149" t="s">
        <v>203</v>
      </c>
      <c r="U36" s="149" t="s">
        <v>204</v>
      </c>
      <c r="V36" s="149" t="s">
        <v>205</v>
      </c>
      <c r="W36" s="149" t="s">
        <v>205</v>
      </c>
      <c r="X36" s="149" t="s">
        <v>205</v>
      </c>
      <c r="Y36" s="149" t="s">
        <v>205</v>
      </c>
      <c r="Z36" s="149" t="s">
        <v>205</v>
      </c>
      <c r="AA36" s="194">
        <v>0</v>
      </c>
      <c r="AB36" s="194">
        <v>0</v>
      </c>
      <c r="AC36" s="194">
        <v>0</v>
      </c>
      <c r="AD36" s="208"/>
      <c r="AE36" s="162" t="s">
        <v>219</v>
      </c>
      <c r="AF36" s="148" t="s">
        <v>219</v>
      </c>
      <c r="AG36" s="163" t="s">
        <v>475</v>
      </c>
      <c r="AH36" s="162" t="s">
        <v>209</v>
      </c>
      <c r="AI36" s="172" t="s">
        <v>476</v>
      </c>
      <c r="AJ36" s="172" t="s">
        <v>211</v>
      </c>
      <c r="AK36" s="147" t="s">
        <v>209</v>
      </c>
      <c r="AL36" s="147" t="s">
        <v>209</v>
      </c>
      <c r="AM36" s="151" t="s">
        <v>209</v>
      </c>
      <c r="AN36" s="154" t="s">
        <v>477</v>
      </c>
      <c r="AO36" s="211">
        <v>17837105166</v>
      </c>
      <c r="AP36" s="210" t="s">
        <v>401</v>
      </c>
      <c r="AQ36" s="210" t="s">
        <v>203</v>
      </c>
      <c r="AR36" s="143"/>
      <c r="AS36" s="154" t="s">
        <v>234</v>
      </c>
      <c r="AT36" s="156" t="s">
        <v>478</v>
      </c>
      <c r="AU36" s="154" t="s">
        <v>479</v>
      </c>
      <c r="AV36" s="151" t="s">
        <v>384</v>
      </c>
      <c r="AW36" s="154" t="s">
        <v>480</v>
      </c>
    </row>
    <row r="37" customFormat="1" ht="64" customHeight="1" spans="1:49">
      <c r="A37" s="144">
        <v>27</v>
      </c>
      <c r="B37" s="163" t="s">
        <v>481</v>
      </c>
      <c r="C37" s="148"/>
      <c r="D37" s="148" t="str">
        <f t="shared" si="0"/>
        <v>新建</v>
      </c>
      <c r="E37" s="221" t="s">
        <v>197</v>
      </c>
      <c r="F37" s="221"/>
      <c r="G37" s="163" t="s">
        <v>482</v>
      </c>
      <c r="H37" s="189" t="s">
        <v>44</v>
      </c>
      <c r="I37" s="189">
        <v>50000</v>
      </c>
      <c r="J37" s="148" t="s">
        <v>266</v>
      </c>
      <c r="K37" s="148" t="s">
        <v>281</v>
      </c>
      <c r="L37" s="222">
        <v>0</v>
      </c>
      <c r="M37" s="222">
        <v>22400</v>
      </c>
      <c r="N37" s="222">
        <v>0</v>
      </c>
      <c r="O37" s="222">
        <v>0</v>
      </c>
      <c r="P37" s="222">
        <v>0</v>
      </c>
      <c r="Q37" s="222"/>
      <c r="R37" s="189">
        <v>50000</v>
      </c>
      <c r="S37" s="148" t="s">
        <v>252</v>
      </c>
      <c r="T37" s="221"/>
      <c r="U37" s="221" t="s">
        <v>483</v>
      </c>
      <c r="V37" s="221" t="s">
        <v>205</v>
      </c>
      <c r="W37" s="221" t="s">
        <v>205</v>
      </c>
      <c r="X37" s="221" t="s">
        <v>205</v>
      </c>
      <c r="Y37" s="221" t="s">
        <v>205</v>
      </c>
      <c r="Z37" s="221" t="s">
        <v>205</v>
      </c>
      <c r="AA37" s="223">
        <v>0</v>
      </c>
      <c r="AB37" s="223">
        <v>0</v>
      </c>
      <c r="AC37" s="223">
        <v>0</v>
      </c>
      <c r="AD37" s="221"/>
      <c r="AE37" s="147" t="s">
        <v>219</v>
      </c>
      <c r="AF37" s="147" t="s">
        <v>219</v>
      </c>
      <c r="AG37" s="163" t="s">
        <v>484</v>
      </c>
      <c r="AH37" s="149" t="s">
        <v>485</v>
      </c>
      <c r="AI37" s="148" t="s">
        <v>486</v>
      </c>
      <c r="AJ37" s="221" t="s">
        <v>485</v>
      </c>
      <c r="AK37" s="224" t="s">
        <v>487</v>
      </c>
      <c r="AL37" s="224" t="s">
        <v>487</v>
      </c>
      <c r="AM37" s="225">
        <v>15938798876</v>
      </c>
      <c r="AN37" s="226" t="s">
        <v>488</v>
      </c>
      <c r="AO37" s="226"/>
      <c r="AP37" s="227">
        <v>15938798876</v>
      </c>
      <c r="AQ37" s="154"/>
      <c r="AR37" s="143"/>
      <c r="AS37" s="154"/>
      <c r="AT37" s="156"/>
      <c r="AU37" s="154"/>
      <c r="AV37" s="151"/>
      <c r="AW37" s="154"/>
    </row>
    <row r="38" customFormat="1" ht="67.5" spans="1:49">
      <c r="A38" s="144">
        <v>28</v>
      </c>
      <c r="B38" s="193" t="s">
        <v>489</v>
      </c>
      <c r="C38" s="148"/>
      <c r="D38" s="148" t="str">
        <f t="shared" si="0"/>
        <v>新建</v>
      </c>
      <c r="E38" s="148" t="s">
        <v>197</v>
      </c>
      <c r="F38" s="148"/>
      <c r="G38" s="193" t="s">
        <v>490</v>
      </c>
      <c r="H38" s="182" t="s">
        <v>491</v>
      </c>
      <c r="I38" s="183">
        <v>49500</v>
      </c>
      <c r="J38" s="148" t="s">
        <v>266</v>
      </c>
      <c r="K38" s="162" t="s">
        <v>267</v>
      </c>
      <c r="L38" s="220">
        <v>49500</v>
      </c>
      <c r="M38" s="189">
        <v>0</v>
      </c>
      <c r="N38" s="189">
        <v>0</v>
      </c>
      <c r="O38" s="189">
        <v>0</v>
      </c>
      <c r="P38" s="189">
        <v>0</v>
      </c>
      <c r="Q38" s="187">
        <v>0</v>
      </c>
      <c r="R38" s="187">
        <v>4000</v>
      </c>
      <c r="S38" s="147" t="s">
        <v>492</v>
      </c>
      <c r="T38" s="149" t="s">
        <v>493</v>
      </c>
      <c r="U38" s="147" t="s">
        <v>494</v>
      </c>
      <c r="V38" s="147" t="s">
        <v>494</v>
      </c>
      <c r="W38" s="147" t="s">
        <v>494</v>
      </c>
      <c r="X38" s="147" t="s">
        <v>494</v>
      </c>
      <c r="Y38" s="148" t="s">
        <v>205</v>
      </c>
      <c r="Z38" s="148" t="s">
        <v>495</v>
      </c>
      <c r="AA38" s="162">
        <v>757.9</v>
      </c>
      <c r="AB38" s="162">
        <v>0</v>
      </c>
      <c r="AC38" s="162">
        <v>757.9</v>
      </c>
      <c r="AD38" s="162"/>
      <c r="AE38" s="148" t="s">
        <v>219</v>
      </c>
      <c r="AF38" s="148" t="s">
        <v>219</v>
      </c>
      <c r="AG38" s="149" t="s">
        <v>496</v>
      </c>
      <c r="AH38" s="147" t="s">
        <v>333</v>
      </c>
      <c r="AI38" s="147" t="s">
        <v>497</v>
      </c>
      <c r="AJ38" s="147" t="s">
        <v>498</v>
      </c>
      <c r="AK38" s="148" t="s">
        <v>499</v>
      </c>
      <c r="AL38" s="148" t="s">
        <v>499</v>
      </c>
      <c r="AM38" s="195" t="s">
        <v>499</v>
      </c>
      <c r="AN38" s="228" t="s">
        <v>500</v>
      </c>
      <c r="AO38" s="154">
        <v>19903991919</v>
      </c>
      <c r="AP38" s="154" t="s">
        <v>501</v>
      </c>
      <c r="AQ38" s="154">
        <v>2658222</v>
      </c>
      <c r="AR38" s="143"/>
      <c r="AS38" s="155" t="s">
        <v>234</v>
      </c>
      <c r="AT38" s="156"/>
      <c r="AU38" s="155"/>
      <c r="AV38" s="157"/>
      <c r="AW38" s="155"/>
    </row>
    <row r="39" customFormat="1" ht="54" spans="1:49">
      <c r="A39" s="144">
        <v>29</v>
      </c>
      <c r="B39" s="149" t="s">
        <v>502</v>
      </c>
      <c r="C39" s="148"/>
      <c r="D39" s="148" t="str">
        <f t="shared" si="0"/>
        <v>新建</v>
      </c>
      <c r="E39" s="148" t="s">
        <v>197</v>
      </c>
      <c r="F39" s="148"/>
      <c r="G39" s="149" t="s">
        <v>503</v>
      </c>
      <c r="H39" s="150" t="s">
        <v>40</v>
      </c>
      <c r="I39" s="189">
        <v>40000</v>
      </c>
      <c r="J39" s="148" t="s">
        <v>266</v>
      </c>
      <c r="K39" s="148" t="s">
        <v>267</v>
      </c>
      <c r="L39" s="169">
        <v>0</v>
      </c>
      <c r="M39" s="169">
        <v>40000</v>
      </c>
      <c r="N39" s="169">
        <v>0</v>
      </c>
      <c r="O39" s="169">
        <v>0</v>
      </c>
      <c r="P39" s="169">
        <v>0</v>
      </c>
      <c r="Q39" s="169">
        <v>0</v>
      </c>
      <c r="R39" s="189">
        <v>40000</v>
      </c>
      <c r="S39" s="147" t="s">
        <v>504</v>
      </c>
      <c r="T39" s="149" t="s">
        <v>203</v>
      </c>
      <c r="U39" s="149" t="s">
        <v>204</v>
      </c>
      <c r="V39" s="149" t="s">
        <v>205</v>
      </c>
      <c r="W39" s="149" t="s">
        <v>205</v>
      </c>
      <c r="X39" s="149" t="s">
        <v>205</v>
      </c>
      <c r="Y39" s="149" t="s">
        <v>205</v>
      </c>
      <c r="Z39" s="149" t="s">
        <v>205</v>
      </c>
      <c r="AA39" s="194">
        <v>0</v>
      </c>
      <c r="AB39" s="194">
        <v>0</v>
      </c>
      <c r="AC39" s="194">
        <v>0</v>
      </c>
      <c r="AD39" s="208"/>
      <c r="AE39" s="147" t="s">
        <v>219</v>
      </c>
      <c r="AF39" s="147" t="s">
        <v>219</v>
      </c>
      <c r="AG39" s="163" t="s">
        <v>505</v>
      </c>
      <c r="AH39" s="162" t="s">
        <v>209</v>
      </c>
      <c r="AI39" s="172" t="s">
        <v>506</v>
      </c>
      <c r="AJ39" s="172" t="s">
        <v>507</v>
      </c>
      <c r="AK39" s="147" t="s">
        <v>209</v>
      </c>
      <c r="AL39" s="147" t="s">
        <v>209</v>
      </c>
      <c r="AM39" s="151" t="s">
        <v>209</v>
      </c>
      <c r="AN39" s="154" t="s">
        <v>508</v>
      </c>
      <c r="AO39" s="211">
        <v>13938909393</v>
      </c>
      <c r="AP39" s="155" t="s">
        <v>509</v>
      </c>
      <c r="AQ39" s="210" t="s">
        <v>203</v>
      </c>
      <c r="AR39" s="143"/>
      <c r="AS39" s="154" t="s">
        <v>234</v>
      </c>
      <c r="AT39" s="154" t="s">
        <v>510</v>
      </c>
      <c r="AU39" s="154" t="s">
        <v>511</v>
      </c>
      <c r="AV39" s="151" t="s">
        <v>384</v>
      </c>
      <c r="AW39" s="154" t="s">
        <v>480</v>
      </c>
    </row>
    <row r="40" customFormat="1" ht="121.5" spans="1:49">
      <c r="A40" s="144">
        <v>30</v>
      </c>
      <c r="B40" s="163" t="s">
        <v>512</v>
      </c>
      <c r="C40" s="148"/>
      <c r="D40" s="148" t="str">
        <f t="shared" si="0"/>
        <v>新建</v>
      </c>
      <c r="E40" s="148" t="s">
        <v>197</v>
      </c>
      <c r="F40" s="148"/>
      <c r="G40" s="172" t="s">
        <v>513</v>
      </c>
      <c r="H40" s="150" t="s">
        <v>514</v>
      </c>
      <c r="I40" s="189">
        <v>35000</v>
      </c>
      <c r="J40" s="148" t="s">
        <v>266</v>
      </c>
      <c r="K40" s="148" t="s">
        <v>281</v>
      </c>
      <c r="L40" s="169">
        <v>0</v>
      </c>
      <c r="M40" s="169">
        <v>35000</v>
      </c>
      <c r="N40" s="169">
        <v>0</v>
      </c>
      <c r="O40" s="169">
        <v>0</v>
      </c>
      <c r="P40" s="169">
        <v>0</v>
      </c>
      <c r="Q40" s="169"/>
      <c r="R40" s="190">
        <v>10000</v>
      </c>
      <c r="S40" s="201" t="s">
        <v>515</v>
      </c>
      <c r="T40" s="149"/>
      <c r="U40" s="191" t="s">
        <v>269</v>
      </c>
      <c r="V40" s="191" t="s">
        <v>269</v>
      </c>
      <c r="W40" s="191" t="s">
        <v>205</v>
      </c>
      <c r="X40" s="191" t="s">
        <v>205</v>
      </c>
      <c r="Y40" s="191" t="s">
        <v>269</v>
      </c>
      <c r="Z40" s="191" t="s">
        <v>269</v>
      </c>
      <c r="AA40" s="191">
        <v>50</v>
      </c>
      <c r="AB40" s="159">
        <v>0</v>
      </c>
      <c r="AC40" s="159">
        <v>50</v>
      </c>
      <c r="AD40" s="171"/>
      <c r="AE40" s="147" t="s">
        <v>516</v>
      </c>
      <c r="AF40" s="147" t="s">
        <v>219</v>
      </c>
      <c r="AG40" s="149" t="s">
        <v>517</v>
      </c>
      <c r="AH40" s="147" t="s">
        <v>272</v>
      </c>
      <c r="AI40" s="147" t="s">
        <v>518</v>
      </c>
      <c r="AJ40" s="147" t="s">
        <v>272</v>
      </c>
      <c r="AK40" s="147" t="s">
        <v>272</v>
      </c>
      <c r="AL40" s="147" t="s">
        <v>272</v>
      </c>
      <c r="AM40" s="151" t="s">
        <v>519</v>
      </c>
      <c r="AN40" s="175">
        <v>15836517507</v>
      </c>
      <c r="AO40" s="154" t="s">
        <v>519</v>
      </c>
      <c r="AP40" s="154"/>
      <c r="AQ40" s="154">
        <v>15836517507</v>
      </c>
      <c r="AR40" s="143"/>
      <c r="AS40" s="154" t="s">
        <v>234</v>
      </c>
      <c r="AT40" s="192" t="s">
        <v>520</v>
      </c>
      <c r="AU40" s="154"/>
      <c r="AV40" s="157"/>
      <c r="AW40" s="155"/>
    </row>
    <row r="41" customFormat="1" ht="39" customHeight="1" spans="1:49">
      <c r="A41" s="144">
        <v>31</v>
      </c>
      <c r="B41" s="149" t="s">
        <v>521</v>
      </c>
      <c r="C41" s="148"/>
      <c r="D41" s="148" t="str">
        <f t="shared" si="0"/>
        <v>新建</v>
      </c>
      <c r="E41" s="148" t="s">
        <v>197</v>
      </c>
      <c r="F41" s="148"/>
      <c r="G41" s="149" t="s">
        <v>522</v>
      </c>
      <c r="H41" s="150" t="s">
        <v>80</v>
      </c>
      <c r="I41" s="189">
        <v>35000</v>
      </c>
      <c r="J41" s="148" t="s">
        <v>266</v>
      </c>
      <c r="K41" s="148" t="s">
        <v>523</v>
      </c>
      <c r="L41" s="169">
        <v>35000</v>
      </c>
      <c r="M41" s="169">
        <v>0</v>
      </c>
      <c r="N41" s="169">
        <v>0</v>
      </c>
      <c r="O41" s="169">
        <v>0</v>
      </c>
      <c r="P41" s="169">
        <v>0</v>
      </c>
      <c r="Q41" s="169">
        <v>0</v>
      </c>
      <c r="R41" s="189">
        <v>35000</v>
      </c>
      <c r="S41" s="147" t="s">
        <v>252</v>
      </c>
      <c r="T41" s="149" t="s">
        <v>203</v>
      </c>
      <c r="U41" s="149" t="s">
        <v>204</v>
      </c>
      <c r="V41" s="149" t="s">
        <v>204</v>
      </c>
      <c r="W41" s="149" t="s">
        <v>205</v>
      </c>
      <c r="X41" s="149" t="s">
        <v>205</v>
      </c>
      <c r="Y41" s="149" t="s">
        <v>205</v>
      </c>
      <c r="Z41" s="149" t="s">
        <v>205</v>
      </c>
      <c r="AA41" s="194">
        <v>0</v>
      </c>
      <c r="AB41" s="194">
        <v>0</v>
      </c>
      <c r="AC41" s="194">
        <v>0</v>
      </c>
      <c r="AD41" s="208"/>
      <c r="AE41" s="147" t="s">
        <v>219</v>
      </c>
      <c r="AF41" s="147" t="s">
        <v>219</v>
      </c>
      <c r="AG41" s="148" t="s">
        <v>391</v>
      </c>
      <c r="AH41" s="162" t="s">
        <v>209</v>
      </c>
      <c r="AI41" s="172" t="s">
        <v>524</v>
      </c>
      <c r="AJ41" s="172" t="s">
        <v>391</v>
      </c>
      <c r="AK41" s="147" t="s">
        <v>209</v>
      </c>
      <c r="AL41" s="147" t="s">
        <v>209</v>
      </c>
      <c r="AM41" s="151" t="s">
        <v>525</v>
      </c>
      <c r="AN41" s="154">
        <v>15893742606</v>
      </c>
      <c r="AO41" s="209" t="s">
        <v>525</v>
      </c>
      <c r="AP41" s="155" t="s">
        <v>203</v>
      </c>
      <c r="AQ41" s="210">
        <v>15893742606</v>
      </c>
      <c r="AR41" s="143"/>
      <c r="AS41" s="154"/>
      <c r="AT41" s="154"/>
      <c r="AU41" s="154"/>
      <c r="AV41" s="151"/>
      <c r="AW41" s="154"/>
    </row>
    <row r="42" customFormat="1" ht="35" customHeight="1" spans="1:49">
      <c r="A42" s="144">
        <v>32</v>
      </c>
      <c r="B42" s="149" t="s">
        <v>526</v>
      </c>
      <c r="C42" s="148"/>
      <c r="D42" s="148" t="str">
        <f t="shared" si="0"/>
        <v>新建</v>
      </c>
      <c r="E42" s="148" t="s">
        <v>197</v>
      </c>
      <c r="F42" s="148"/>
      <c r="G42" s="159" t="s">
        <v>527</v>
      </c>
      <c r="H42" s="229" t="s">
        <v>32</v>
      </c>
      <c r="I42" s="230">
        <v>32000</v>
      </c>
      <c r="J42" s="162" t="s">
        <v>266</v>
      </c>
      <c r="K42" s="162" t="s">
        <v>281</v>
      </c>
      <c r="L42" s="168">
        <v>0</v>
      </c>
      <c r="M42" s="185">
        <v>0</v>
      </c>
      <c r="N42" s="168">
        <v>0</v>
      </c>
      <c r="O42" s="168">
        <v>0</v>
      </c>
      <c r="P42" s="168">
        <v>0</v>
      </c>
      <c r="Q42" s="169"/>
      <c r="R42" s="230">
        <v>15000</v>
      </c>
      <c r="S42" s="159" t="s">
        <v>528</v>
      </c>
      <c r="T42" s="149"/>
      <c r="U42" s="149" t="s">
        <v>269</v>
      </c>
      <c r="V42" s="149" t="s">
        <v>205</v>
      </c>
      <c r="W42" s="149" t="s">
        <v>205</v>
      </c>
      <c r="X42" s="149" t="s">
        <v>205</v>
      </c>
      <c r="Y42" s="149" t="s">
        <v>205</v>
      </c>
      <c r="Z42" s="149" t="s">
        <v>205</v>
      </c>
      <c r="AA42" s="170">
        <v>0</v>
      </c>
      <c r="AB42" s="170">
        <v>0</v>
      </c>
      <c r="AC42" s="170">
        <v>0</v>
      </c>
      <c r="AD42" s="171"/>
      <c r="AE42" s="147" t="s">
        <v>219</v>
      </c>
      <c r="AF42" s="147" t="s">
        <v>219</v>
      </c>
      <c r="AG42" s="201" t="s">
        <v>529</v>
      </c>
      <c r="AH42" s="147" t="s">
        <v>221</v>
      </c>
      <c r="AI42" s="172" t="s">
        <v>530</v>
      </c>
      <c r="AJ42" s="147"/>
      <c r="AK42" s="147" t="s">
        <v>221</v>
      </c>
      <c r="AL42" s="147" t="s">
        <v>221</v>
      </c>
      <c r="AM42" s="173" t="s">
        <v>531</v>
      </c>
      <c r="AN42" s="174" t="s">
        <v>532</v>
      </c>
      <c r="AO42" s="152" t="s">
        <v>533</v>
      </c>
      <c r="AP42" s="154"/>
      <c r="AQ42" s="175"/>
      <c r="AR42" s="143"/>
      <c r="AS42" s="155" t="s">
        <v>234</v>
      </c>
      <c r="AT42" s="156"/>
      <c r="AU42" s="155"/>
      <c r="AV42" s="157"/>
      <c r="AW42" s="155"/>
    </row>
    <row r="43" customFormat="1" ht="58" customHeight="1" spans="1:49">
      <c r="A43" s="144">
        <v>33</v>
      </c>
      <c r="B43" s="191" t="s">
        <v>534</v>
      </c>
      <c r="C43" s="148"/>
      <c r="D43" s="148" t="s">
        <v>452</v>
      </c>
      <c r="E43" s="147" t="s">
        <v>197</v>
      </c>
      <c r="F43" s="148"/>
      <c r="G43" s="149" t="s">
        <v>535</v>
      </c>
      <c r="H43" s="150" t="s">
        <v>20</v>
      </c>
      <c r="I43" s="189">
        <v>30640</v>
      </c>
      <c r="J43" s="162" t="s">
        <v>266</v>
      </c>
      <c r="K43" s="147" t="s">
        <v>523</v>
      </c>
      <c r="L43" s="180">
        <v>30640</v>
      </c>
      <c r="M43" s="180">
        <v>0</v>
      </c>
      <c r="N43" s="180">
        <v>0</v>
      </c>
      <c r="O43" s="180">
        <v>0</v>
      </c>
      <c r="P43" s="180">
        <v>0</v>
      </c>
      <c r="Q43" s="198">
        <v>0</v>
      </c>
      <c r="R43" s="189">
        <v>20000</v>
      </c>
      <c r="S43" s="147" t="s">
        <v>536</v>
      </c>
      <c r="T43" s="149"/>
      <c r="U43" s="149" t="s">
        <v>537</v>
      </c>
      <c r="V43" s="149" t="s">
        <v>205</v>
      </c>
      <c r="W43" s="149" t="s">
        <v>205</v>
      </c>
      <c r="X43" s="149" t="s">
        <v>205</v>
      </c>
      <c r="Y43" s="149" t="s">
        <v>205</v>
      </c>
      <c r="Z43" s="149" t="s">
        <v>205</v>
      </c>
      <c r="AA43" s="149">
        <v>0</v>
      </c>
      <c r="AB43" s="149">
        <v>0</v>
      </c>
      <c r="AC43" s="149">
        <v>0</v>
      </c>
      <c r="AD43" s="149"/>
      <c r="AE43" s="147" t="s">
        <v>219</v>
      </c>
      <c r="AF43" s="147" t="s">
        <v>219</v>
      </c>
      <c r="AG43" s="149" t="s">
        <v>538</v>
      </c>
      <c r="AH43" s="147" t="s">
        <v>330</v>
      </c>
      <c r="AI43" s="147" t="s">
        <v>539</v>
      </c>
      <c r="AJ43" s="203" t="s">
        <v>540</v>
      </c>
      <c r="AK43" s="203" t="s">
        <v>333</v>
      </c>
      <c r="AL43" s="203" t="s">
        <v>333</v>
      </c>
      <c r="AM43" s="151"/>
      <c r="AN43" s="175"/>
      <c r="AO43" s="154"/>
      <c r="AP43" s="154"/>
      <c r="AQ43" s="154"/>
      <c r="AR43" s="143"/>
      <c r="AS43" s="154"/>
      <c r="AT43" s="156"/>
      <c r="AU43" s="154"/>
      <c r="AV43" s="151"/>
      <c r="AW43" s="154"/>
    </row>
    <row r="44" customFormat="1" ht="81" spans="1:49">
      <c r="A44" s="144">
        <v>34</v>
      </c>
      <c r="B44" s="191" t="s">
        <v>541</v>
      </c>
      <c r="C44" s="148"/>
      <c r="D44" s="148" t="s">
        <v>452</v>
      </c>
      <c r="E44" s="147" t="s">
        <v>197</v>
      </c>
      <c r="F44" s="148"/>
      <c r="G44" s="149" t="s">
        <v>542</v>
      </c>
      <c r="H44" s="150" t="s">
        <v>543</v>
      </c>
      <c r="I44" s="189">
        <v>30000</v>
      </c>
      <c r="J44" s="162" t="s">
        <v>266</v>
      </c>
      <c r="K44" s="147" t="s">
        <v>523</v>
      </c>
      <c r="L44" s="180">
        <v>30000</v>
      </c>
      <c r="M44" s="180">
        <v>0</v>
      </c>
      <c r="N44" s="180">
        <v>0</v>
      </c>
      <c r="O44" s="180">
        <v>0</v>
      </c>
      <c r="P44" s="180">
        <v>0</v>
      </c>
      <c r="Q44" s="198">
        <v>0</v>
      </c>
      <c r="R44" s="189">
        <v>13000</v>
      </c>
      <c r="S44" s="147" t="s">
        <v>544</v>
      </c>
      <c r="T44" s="149"/>
      <c r="U44" s="149" t="s">
        <v>545</v>
      </c>
      <c r="V44" s="149" t="s">
        <v>546</v>
      </c>
      <c r="W44" s="149" t="s">
        <v>205</v>
      </c>
      <c r="X44" s="149" t="s">
        <v>205</v>
      </c>
      <c r="Y44" s="149" t="s">
        <v>205</v>
      </c>
      <c r="Z44" s="149" t="s">
        <v>547</v>
      </c>
      <c r="AA44" s="149">
        <v>247</v>
      </c>
      <c r="AB44" s="149">
        <v>247</v>
      </c>
      <c r="AC44" s="149">
        <v>0</v>
      </c>
      <c r="AD44" s="149"/>
      <c r="AE44" s="147" t="s">
        <v>219</v>
      </c>
      <c r="AF44" s="147" t="s">
        <v>219</v>
      </c>
      <c r="AG44" s="149" t="s">
        <v>548</v>
      </c>
      <c r="AH44" s="147" t="s">
        <v>330</v>
      </c>
      <c r="AI44" s="147" t="s">
        <v>549</v>
      </c>
      <c r="AJ44" s="203" t="s">
        <v>540</v>
      </c>
      <c r="AK44" s="203" t="s">
        <v>333</v>
      </c>
      <c r="AL44" s="203" t="s">
        <v>333</v>
      </c>
      <c r="AM44" s="151"/>
      <c r="AN44" s="175"/>
      <c r="AO44" s="154"/>
      <c r="AP44" s="154"/>
      <c r="AQ44" s="154"/>
      <c r="AR44" s="143"/>
      <c r="AS44" s="154"/>
      <c r="AT44" s="156" t="s">
        <v>550</v>
      </c>
      <c r="AU44" s="154"/>
      <c r="AV44" s="151"/>
      <c r="AW44" s="154"/>
    </row>
    <row r="45" customFormat="1" ht="67.5" spans="1:49">
      <c r="A45" s="144">
        <v>35</v>
      </c>
      <c r="B45" s="191" t="s">
        <v>551</v>
      </c>
      <c r="C45" s="148"/>
      <c r="D45" s="148" t="str">
        <f t="shared" ref="D45:D71" si="1">IF(LEFT(H45,4)="2025","新建","续建")</f>
        <v>新建</v>
      </c>
      <c r="E45" s="148" t="s">
        <v>197</v>
      </c>
      <c r="F45" s="148" t="s">
        <v>225</v>
      </c>
      <c r="G45" s="149" t="s">
        <v>552</v>
      </c>
      <c r="H45" s="150" t="s">
        <v>553</v>
      </c>
      <c r="I45" s="189">
        <v>30000</v>
      </c>
      <c r="J45" s="162" t="s">
        <v>266</v>
      </c>
      <c r="K45" s="162" t="s">
        <v>554</v>
      </c>
      <c r="L45" s="180">
        <v>0</v>
      </c>
      <c r="M45" s="180">
        <v>30000</v>
      </c>
      <c r="N45" s="180">
        <v>0</v>
      </c>
      <c r="O45" s="180">
        <v>0</v>
      </c>
      <c r="P45" s="180">
        <v>0</v>
      </c>
      <c r="Q45" s="198"/>
      <c r="R45" s="189">
        <v>15000</v>
      </c>
      <c r="S45" s="149" t="s">
        <v>555</v>
      </c>
      <c r="T45" s="149"/>
      <c r="U45" s="149" t="s">
        <v>556</v>
      </c>
      <c r="V45" s="149" t="s">
        <v>205</v>
      </c>
      <c r="W45" s="149">
        <v>2.022411024e+17</v>
      </c>
      <c r="X45" s="149" t="s">
        <v>375</v>
      </c>
      <c r="Y45" s="149" t="s">
        <v>375</v>
      </c>
      <c r="Z45" s="149" t="s">
        <v>205</v>
      </c>
      <c r="AA45" s="149">
        <v>0</v>
      </c>
      <c r="AB45" s="149">
        <v>0</v>
      </c>
      <c r="AC45" s="149">
        <v>0</v>
      </c>
      <c r="AD45" s="171"/>
      <c r="AE45" s="147" t="s">
        <v>219</v>
      </c>
      <c r="AF45" s="147" t="s">
        <v>219</v>
      </c>
      <c r="AG45" s="149" t="s">
        <v>557</v>
      </c>
      <c r="AH45" s="147" t="s">
        <v>368</v>
      </c>
      <c r="AI45" s="147" t="s">
        <v>558</v>
      </c>
      <c r="AJ45" s="147" t="s">
        <v>368</v>
      </c>
      <c r="AK45" s="203" t="s">
        <v>368</v>
      </c>
      <c r="AL45" s="203" t="s">
        <v>368</v>
      </c>
      <c r="AM45" s="205" t="s">
        <v>368</v>
      </c>
      <c r="AN45" s="154" t="s">
        <v>559</v>
      </c>
      <c r="AO45" s="175">
        <v>19930990189</v>
      </c>
      <c r="AP45" s="154"/>
      <c r="AQ45" s="154">
        <v>15237405286</v>
      </c>
      <c r="AR45" s="143"/>
      <c r="AS45" s="154" t="s">
        <v>234</v>
      </c>
      <c r="AT45" s="167" t="s">
        <v>560</v>
      </c>
      <c r="AU45" s="155" t="s">
        <v>219</v>
      </c>
      <c r="AV45" s="151"/>
      <c r="AW45" s="154"/>
    </row>
    <row r="46" customFormat="1" ht="52" customHeight="1" spans="1:49">
      <c r="A46" s="144">
        <v>36</v>
      </c>
      <c r="B46" s="149" t="s">
        <v>561</v>
      </c>
      <c r="C46" s="148"/>
      <c r="D46" s="148" t="str">
        <f t="shared" si="1"/>
        <v>新建</v>
      </c>
      <c r="E46" s="148" t="s">
        <v>197</v>
      </c>
      <c r="F46" s="148"/>
      <c r="G46" s="149" t="s">
        <v>562</v>
      </c>
      <c r="H46" s="150" t="s">
        <v>199</v>
      </c>
      <c r="I46" s="189">
        <v>30000</v>
      </c>
      <c r="J46" s="162" t="s">
        <v>266</v>
      </c>
      <c r="K46" s="162" t="s">
        <v>267</v>
      </c>
      <c r="L46" s="168">
        <v>0</v>
      </c>
      <c r="M46" s="184">
        <v>20000</v>
      </c>
      <c r="N46" s="168">
        <v>0</v>
      </c>
      <c r="O46" s="168">
        <v>0</v>
      </c>
      <c r="P46" s="168">
        <v>0</v>
      </c>
      <c r="Q46" s="185">
        <v>6000</v>
      </c>
      <c r="R46" s="189">
        <v>18000</v>
      </c>
      <c r="S46" s="149" t="s">
        <v>563</v>
      </c>
      <c r="T46" s="149" t="s">
        <v>564</v>
      </c>
      <c r="U46" s="202" t="s">
        <v>565</v>
      </c>
      <c r="V46" s="149" t="s">
        <v>205</v>
      </c>
      <c r="W46" s="149" t="s">
        <v>205</v>
      </c>
      <c r="X46" s="149" t="s">
        <v>205</v>
      </c>
      <c r="Y46" s="149" t="s">
        <v>205</v>
      </c>
      <c r="Z46" s="149" t="s">
        <v>205</v>
      </c>
      <c r="AA46" s="170">
        <v>0</v>
      </c>
      <c r="AB46" s="170">
        <v>0</v>
      </c>
      <c r="AC46" s="170">
        <v>0</v>
      </c>
      <c r="AD46" s="171"/>
      <c r="AE46" s="147" t="s">
        <v>219</v>
      </c>
      <c r="AF46" s="147" t="s">
        <v>219</v>
      </c>
      <c r="AG46" s="149" t="s">
        <v>566</v>
      </c>
      <c r="AH46" s="147" t="s">
        <v>221</v>
      </c>
      <c r="AI46" s="172" t="s">
        <v>567</v>
      </c>
      <c r="AJ46" s="147"/>
      <c r="AK46" s="147" t="s">
        <v>221</v>
      </c>
      <c r="AL46" s="147" t="s">
        <v>221</v>
      </c>
      <c r="AM46" s="151" t="s">
        <v>568</v>
      </c>
      <c r="AN46" s="154" t="s">
        <v>569</v>
      </c>
      <c r="AO46" s="154" t="s">
        <v>570</v>
      </c>
      <c r="AP46" s="154"/>
      <c r="AQ46" s="175"/>
      <c r="AR46" s="143"/>
      <c r="AS46" s="155" t="s">
        <v>234</v>
      </c>
      <c r="AT46" s="154" t="s">
        <v>571</v>
      </c>
      <c r="AU46" s="154" t="s">
        <v>572</v>
      </c>
      <c r="AV46" s="151" t="s">
        <v>384</v>
      </c>
      <c r="AW46" s="154"/>
    </row>
    <row r="47" customFormat="1" ht="40.5" spans="1:49">
      <c r="A47" s="144">
        <v>37</v>
      </c>
      <c r="B47" s="149" t="s">
        <v>573</v>
      </c>
      <c r="C47" s="148"/>
      <c r="D47" s="148" t="str">
        <f t="shared" si="1"/>
        <v>新建</v>
      </c>
      <c r="E47" s="148" t="s">
        <v>197</v>
      </c>
      <c r="F47" s="148"/>
      <c r="G47" s="231" t="s">
        <v>574</v>
      </c>
      <c r="H47" s="182" t="s">
        <v>216</v>
      </c>
      <c r="I47" s="161">
        <v>30000</v>
      </c>
      <c r="J47" s="162" t="s">
        <v>266</v>
      </c>
      <c r="K47" s="162" t="s">
        <v>554</v>
      </c>
      <c r="L47" s="168">
        <v>0</v>
      </c>
      <c r="M47" s="184">
        <v>55000</v>
      </c>
      <c r="N47" s="168">
        <v>0</v>
      </c>
      <c r="O47" s="168">
        <v>0</v>
      </c>
      <c r="P47" s="168">
        <v>0</v>
      </c>
      <c r="Q47" s="185">
        <v>20000</v>
      </c>
      <c r="R47" s="161">
        <v>15000</v>
      </c>
      <c r="S47" s="158" t="s">
        <v>575</v>
      </c>
      <c r="T47" s="149" t="s">
        <v>576</v>
      </c>
      <c r="U47" s="202" t="s">
        <v>577</v>
      </c>
      <c r="V47" s="149" t="s">
        <v>205</v>
      </c>
      <c r="W47" s="149" t="s">
        <v>578</v>
      </c>
      <c r="X47" s="149" t="s">
        <v>205</v>
      </c>
      <c r="Y47" s="149" t="s">
        <v>205</v>
      </c>
      <c r="Z47" s="149" t="s">
        <v>205</v>
      </c>
      <c r="AA47" s="170">
        <v>0</v>
      </c>
      <c r="AB47" s="170">
        <v>0</v>
      </c>
      <c r="AC47" s="170">
        <v>0</v>
      </c>
      <c r="AD47" s="171"/>
      <c r="AE47" s="147" t="s">
        <v>579</v>
      </c>
      <c r="AF47" s="147" t="s">
        <v>580</v>
      </c>
      <c r="AG47" s="158" t="s">
        <v>581</v>
      </c>
      <c r="AH47" s="147" t="s">
        <v>221</v>
      </c>
      <c r="AI47" s="172" t="s">
        <v>413</v>
      </c>
      <c r="AJ47" s="147"/>
      <c r="AK47" s="147" t="s">
        <v>221</v>
      </c>
      <c r="AL47" s="147" t="s">
        <v>221</v>
      </c>
      <c r="AM47" s="232" t="s">
        <v>345</v>
      </c>
      <c r="AN47" s="153" t="s">
        <v>414</v>
      </c>
      <c r="AO47" s="153" t="s">
        <v>582</v>
      </c>
      <c r="AP47" s="154"/>
      <c r="AQ47" s="175"/>
      <c r="AR47" s="143"/>
      <c r="AS47" s="155" t="s">
        <v>234</v>
      </c>
      <c r="AT47" s="156" t="s">
        <v>583</v>
      </c>
      <c r="AU47" s="155" t="s">
        <v>584</v>
      </c>
      <c r="AV47" s="151" t="s">
        <v>417</v>
      </c>
      <c r="AW47" s="154"/>
    </row>
    <row r="48" customFormat="1" ht="67" customHeight="1" spans="1:49">
      <c r="A48" s="144">
        <v>38</v>
      </c>
      <c r="B48" s="149" t="s">
        <v>585</v>
      </c>
      <c r="C48" s="148"/>
      <c r="D48" s="148" t="str">
        <f t="shared" si="1"/>
        <v>新建</v>
      </c>
      <c r="E48" s="148" t="s">
        <v>197</v>
      </c>
      <c r="F48" s="148"/>
      <c r="G48" s="149" t="s">
        <v>586</v>
      </c>
      <c r="H48" s="150" t="s">
        <v>587</v>
      </c>
      <c r="I48" s="189">
        <v>30000</v>
      </c>
      <c r="J48" s="148" t="s">
        <v>266</v>
      </c>
      <c r="K48" s="148" t="s">
        <v>281</v>
      </c>
      <c r="L48" s="169">
        <v>25000</v>
      </c>
      <c r="M48" s="169">
        <v>0</v>
      </c>
      <c r="N48" s="169">
        <v>0</v>
      </c>
      <c r="O48" s="169">
        <v>0</v>
      </c>
      <c r="P48" s="169">
        <v>0</v>
      </c>
      <c r="Q48" s="169">
        <v>0</v>
      </c>
      <c r="R48" s="189">
        <v>20000</v>
      </c>
      <c r="S48" s="149" t="s">
        <v>588</v>
      </c>
      <c r="T48" s="149" t="s">
        <v>203</v>
      </c>
      <c r="U48" s="149" t="s">
        <v>589</v>
      </c>
      <c r="V48" s="149" t="s">
        <v>205</v>
      </c>
      <c r="W48" s="149" t="s">
        <v>205</v>
      </c>
      <c r="X48" s="149" t="s">
        <v>205</v>
      </c>
      <c r="Y48" s="149" t="s">
        <v>205</v>
      </c>
      <c r="Z48" s="149" t="s">
        <v>205</v>
      </c>
      <c r="AA48" s="194">
        <v>0</v>
      </c>
      <c r="AB48" s="194">
        <v>0</v>
      </c>
      <c r="AC48" s="194">
        <v>0</v>
      </c>
      <c r="AD48" s="208"/>
      <c r="AE48" s="147" t="s">
        <v>219</v>
      </c>
      <c r="AF48" s="147" t="s">
        <v>219</v>
      </c>
      <c r="AG48" s="148" t="s">
        <v>391</v>
      </c>
      <c r="AH48" s="162" t="s">
        <v>209</v>
      </c>
      <c r="AI48" s="172" t="s">
        <v>590</v>
      </c>
      <c r="AJ48" s="172" t="s">
        <v>391</v>
      </c>
      <c r="AK48" s="147" t="s">
        <v>209</v>
      </c>
      <c r="AL48" s="147" t="s">
        <v>209</v>
      </c>
      <c r="AM48" s="151" t="s">
        <v>525</v>
      </c>
      <c r="AN48" s="211">
        <v>15893742606</v>
      </c>
      <c r="AO48" s="155" t="s">
        <v>393</v>
      </c>
      <c r="AP48" s="210" t="s">
        <v>203</v>
      </c>
      <c r="AQ48" s="154">
        <v>19937442888</v>
      </c>
      <c r="AR48" s="143"/>
      <c r="AS48" s="154" t="s">
        <v>234</v>
      </c>
      <c r="AT48" s="156" t="s">
        <v>591</v>
      </c>
      <c r="AU48" s="154" t="s">
        <v>219</v>
      </c>
      <c r="AV48" s="151"/>
      <c r="AW48" s="154"/>
    </row>
    <row r="49" customFormat="1" ht="94.5" spans="1:49">
      <c r="A49" s="144">
        <v>39</v>
      </c>
      <c r="B49" s="163" t="s">
        <v>592</v>
      </c>
      <c r="C49" s="148"/>
      <c r="D49" s="148" t="str">
        <f t="shared" si="1"/>
        <v>新建</v>
      </c>
      <c r="E49" s="148" t="s">
        <v>197</v>
      </c>
      <c r="F49" s="148"/>
      <c r="G49" s="172" t="s">
        <v>593</v>
      </c>
      <c r="H49" s="150" t="s">
        <v>216</v>
      </c>
      <c r="I49" s="189">
        <v>22600</v>
      </c>
      <c r="J49" s="148" t="s">
        <v>266</v>
      </c>
      <c r="K49" s="148" t="s">
        <v>267</v>
      </c>
      <c r="L49" s="169">
        <v>0</v>
      </c>
      <c r="M49" s="169">
        <v>22600</v>
      </c>
      <c r="N49" s="169">
        <v>0</v>
      </c>
      <c r="O49" s="169">
        <v>0</v>
      </c>
      <c r="P49" s="169">
        <v>0</v>
      </c>
      <c r="Q49" s="169"/>
      <c r="R49" s="190">
        <v>19500</v>
      </c>
      <c r="S49" s="233" t="s">
        <v>594</v>
      </c>
      <c r="T49" s="149"/>
      <c r="U49" s="191" t="s">
        <v>269</v>
      </c>
      <c r="V49" s="191" t="s">
        <v>205</v>
      </c>
      <c r="W49" s="191" t="s">
        <v>205</v>
      </c>
      <c r="X49" s="191" t="s">
        <v>269</v>
      </c>
      <c r="Y49" s="191" t="s">
        <v>269</v>
      </c>
      <c r="Z49" s="191" t="s">
        <v>205</v>
      </c>
      <c r="AA49" s="191">
        <v>0</v>
      </c>
      <c r="AB49" s="159">
        <v>0</v>
      </c>
      <c r="AC49" s="159">
        <v>0</v>
      </c>
      <c r="AD49" s="171"/>
      <c r="AE49" s="147" t="s">
        <v>219</v>
      </c>
      <c r="AF49" s="147" t="s">
        <v>219</v>
      </c>
      <c r="AG49" s="147" t="s">
        <v>595</v>
      </c>
      <c r="AH49" s="147" t="s">
        <v>272</v>
      </c>
      <c r="AI49" s="147" t="s">
        <v>518</v>
      </c>
      <c r="AJ49" s="147" t="s">
        <v>272</v>
      </c>
      <c r="AK49" s="147" t="s">
        <v>272</v>
      </c>
      <c r="AL49" s="147" t="s">
        <v>272</v>
      </c>
      <c r="AM49" s="151" t="s">
        <v>596</v>
      </c>
      <c r="AN49" s="175">
        <v>13608432366</v>
      </c>
      <c r="AO49" s="154" t="s">
        <v>596</v>
      </c>
      <c r="AP49" s="154"/>
      <c r="AQ49" s="154">
        <v>13608432366</v>
      </c>
      <c r="AR49" s="143"/>
      <c r="AS49" s="154" t="s">
        <v>234</v>
      </c>
      <c r="AT49" s="192" t="s">
        <v>597</v>
      </c>
      <c r="AU49" s="154"/>
      <c r="AV49" s="157"/>
      <c r="AW49" s="155"/>
    </row>
    <row r="50" customFormat="1" ht="62" customHeight="1" spans="1:49">
      <c r="A50" s="144">
        <v>40</v>
      </c>
      <c r="B50" s="191" t="s">
        <v>598</v>
      </c>
      <c r="C50" s="148"/>
      <c r="D50" s="148" t="str">
        <f t="shared" si="1"/>
        <v>新建</v>
      </c>
      <c r="E50" s="148" t="s">
        <v>197</v>
      </c>
      <c r="F50" s="148" t="s">
        <v>225</v>
      </c>
      <c r="G50" s="149" t="s">
        <v>599</v>
      </c>
      <c r="H50" s="150" t="s">
        <v>58</v>
      </c>
      <c r="I50" s="189">
        <v>20750</v>
      </c>
      <c r="J50" s="162" t="s">
        <v>266</v>
      </c>
      <c r="K50" s="162" t="s">
        <v>281</v>
      </c>
      <c r="L50" s="180">
        <v>16800</v>
      </c>
      <c r="M50" s="180">
        <v>3950.26</v>
      </c>
      <c r="N50" s="180">
        <v>0</v>
      </c>
      <c r="O50" s="180">
        <v>0</v>
      </c>
      <c r="P50" s="180">
        <v>0</v>
      </c>
      <c r="Q50" s="198"/>
      <c r="R50" s="189">
        <v>10000</v>
      </c>
      <c r="S50" s="149" t="s">
        <v>600</v>
      </c>
      <c r="T50" s="149"/>
      <c r="U50" s="149" t="s">
        <v>601</v>
      </c>
      <c r="V50" s="149" t="s">
        <v>205</v>
      </c>
      <c r="W50" s="149" t="s">
        <v>602</v>
      </c>
      <c r="X50" s="149" t="s">
        <v>205</v>
      </c>
      <c r="Y50" s="149" t="s">
        <v>205</v>
      </c>
      <c r="Z50" s="149" t="s">
        <v>205</v>
      </c>
      <c r="AA50" s="149"/>
      <c r="AB50" s="149"/>
      <c r="AC50" s="149"/>
      <c r="AD50" s="171"/>
      <c r="AE50" s="147" t="s">
        <v>219</v>
      </c>
      <c r="AF50" s="147" t="s">
        <v>219</v>
      </c>
      <c r="AG50" s="149" t="s">
        <v>603</v>
      </c>
      <c r="AH50" s="147" t="s">
        <v>368</v>
      </c>
      <c r="AI50" s="147" t="s">
        <v>369</v>
      </c>
      <c r="AJ50" s="147" t="s">
        <v>604</v>
      </c>
      <c r="AK50" s="203" t="s">
        <v>368</v>
      </c>
      <c r="AL50" s="203" t="s">
        <v>368</v>
      </c>
      <c r="AM50" s="205" t="s">
        <v>368</v>
      </c>
      <c r="AN50" s="154"/>
      <c r="AO50" s="175"/>
      <c r="AP50" s="154"/>
      <c r="AQ50" s="154"/>
      <c r="AR50" s="143"/>
      <c r="AS50" s="154" t="s">
        <v>234</v>
      </c>
      <c r="AT50" s="167" t="s">
        <v>605</v>
      </c>
      <c r="AU50" s="155" t="s">
        <v>219</v>
      </c>
      <c r="AV50" s="151"/>
      <c r="AW50" s="154"/>
    </row>
    <row r="51" customFormat="1" ht="47" customHeight="1" spans="1:49">
      <c r="A51" s="144">
        <v>41</v>
      </c>
      <c r="B51" s="163" t="s">
        <v>606</v>
      </c>
      <c r="C51" s="148"/>
      <c r="D51" s="148" t="str">
        <f t="shared" si="1"/>
        <v>新建</v>
      </c>
      <c r="E51" s="148" t="s">
        <v>197</v>
      </c>
      <c r="F51" s="148"/>
      <c r="G51" s="172" t="s">
        <v>607</v>
      </c>
      <c r="H51" s="150" t="s">
        <v>40</v>
      </c>
      <c r="I51" s="189">
        <v>20000</v>
      </c>
      <c r="J51" s="148" t="s">
        <v>266</v>
      </c>
      <c r="K51" s="148" t="s">
        <v>281</v>
      </c>
      <c r="L51" s="169">
        <v>0</v>
      </c>
      <c r="M51" s="169">
        <v>0</v>
      </c>
      <c r="N51" s="169">
        <v>0</v>
      </c>
      <c r="O51" s="169">
        <v>0</v>
      </c>
      <c r="P51" s="169">
        <v>0</v>
      </c>
      <c r="Q51" s="169"/>
      <c r="R51" s="190">
        <v>20000</v>
      </c>
      <c r="S51" s="231" t="s">
        <v>252</v>
      </c>
      <c r="T51" s="149"/>
      <c r="U51" s="191" t="s">
        <v>608</v>
      </c>
      <c r="V51" s="191" t="s">
        <v>205</v>
      </c>
      <c r="W51" s="191" t="s">
        <v>205</v>
      </c>
      <c r="X51" s="191" t="s">
        <v>269</v>
      </c>
      <c r="Y51" s="191" t="s">
        <v>269</v>
      </c>
      <c r="Z51" s="191" t="s">
        <v>205</v>
      </c>
      <c r="AA51" s="191">
        <v>0</v>
      </c>
      <c r="AB51" s="159">
        <v>0</v>
      </c>
      <c r="AC51" s="159">
        <v>0</v>
      </c>
      <c r="AD51" s="171"/>
      <c r="AE51" s="147" t="s">
        <v>219</v>
      </c>
      <c r="AF51" s="147" t="s">
        <v>219</v>
      </c>
      <c r="AG51" s="147" t="s">
        <v>609</v>
      </c>
      <c r="AH51" s="147" t="s">
        <v>272</v>
      </c>
      <c r="AI51" s="147" t="s">
        <v>610</v>
      </c>
      <c r="AJ51" s="147" t="s">
        <v>272</v>
      </c>
      <c r="AK51" s="147" t="s">
        <v>272</v>
      </c>
      <c r="AL51" s="147" t="s">
        <v>272</v>
      </c>
      <c r="AM51" s="151" t="s">
        <v>611</v>
      </c>
      <c r="AN51" s="175">
        <v>17656293319</v>
      </c>
      <c r="AO51" s="154" t="s">
        <v>611</v>
      </c>
      <c r="AP51" s="154"/>
      <c r="AQ51" s="154">
        <v>17656293319</v>
      </c>
      <c r="AR51" s="143"/>
      <c r="AS51" s="154" t="s">
        <v>234</v>
      </c>
      <c r="AT51" s="192" t="s">
        <v>612</v>
      </c>
      <c r="AU51" s="154"/>
      <c r="AV51" s="157"/>
      <c r="AW51" s="155"/>
    </row>
    <row r="52" customFormat="1" ht="51" customHeight="1" spans="1:49">
      <c r="A52" s="144">
        <v>42</v>
      </c>
      <c r="B52" s="163" t="s">
        <v>613</v>
      </c>
      <c r="C52" s="148"/>
      <c r="D52" s="148" t="str">
        <f t="shared" si="1"/>
        <v>新建</v>
      </c>
      <c r="E52" s="147" t="s">
        <v>197</v>
      </c>
      <c r="F52" s="148"/>
      <c r="G52" s="149" t="s">
        <v>614</v>
      </c>
      <c r="H52" s="150" t="s">
        <v>216</v>
      </c>
      <c r="I52" s="189">
        <v>20000</v>
      </c>
      <c r="J52" s="207" t="s">
        <v>266</v>
      </c>
      <c r="K52" s="207" t="s">
        <v>554</v>
      </c>
      <c r="L52" s="169">
        <v>20000</v>
      </c>
      <c r="M52" s="169">
        <v>0</v>
      </c>
      <c r="N52" s="169"/>
      <c r="O52" s="169"/>
      <c r="P52" s="169"/>
      <c r="Q52" s="169">
        <v>0</v>
      </c>
      <c r="R52" s="189">
        <v>10000</v>
      </c>
      <c r="S52" s="149" t="s">
        <v>615</v>
      </c>
      <c r="T52" s="149" t="s">
        <v>219</v>
      </c>
      <c r="U52" s="149" t="s">
        <v>616</v>
      </c>
      <c r="V52" s="149" t="s">
        <v>617</v>
      </c>
      <c r="W52" s="149" t="s">
        <v>617</v>
      </c>
      <c r="X52" s="149" t="s">
        <v>617</v>
      </c>
      <c r="Y52" s="149" t="s">
        <v>617</v>
      </c>
      <c r="Z52" s="149" t="s">
        <v>256</v>
      </c>
      <c r="AA52" s="191">
        <v>50</v>
      </c>
      <c r="AB52" s="159">
        <v>50</v>
      </c>
      <c r="AC52" s="159">
        <v>0</v>
      </c>
      <c r="AD52" s="171"/>
      <c r="AE52" s="147" t="s">
        <v>219</v>
      </c>
      <c r="AF52" s="147" t="s">
        <v>219</v>
      </c>
      <c r="AG52" s="149" t="s">
        <v>618</v>
      </c>
      <c r="AH52" s="147" t="s">
        <v>378</v>
      </c>
      <c r="AI52" s="147" t="s">
        <v>619</v>
      </c>
      <c r="AJ52" s="147" t="s">
        <v>345</v>
      </c>
      <c r="AK52" s="147" t="s">
        <v>378</v>
      </c>
      <c r="AL52" s="147" t="s">
        <v>378</v>
      </c>
      <c r="AM52" s="151" t="s">
        <v>620</v>
      </c>
      <c r="AN52" s="175">
        <v>15939939044</v>
      </c>
      <c r="AO52" s="154" t="s">
        <v>620</v>
      </c>
      <c r="AP52" s="154" t="s">
        <v>621</v>
      </c>
      <c r="AQ52" s="154" t="s">
        <v>621</v>
      </c>
      <c r="AR52" s="143"/>
      <c r="AS52" s="154" t="s">
        <v>234</v>
      </c>
      <c r="AT52" s="156" t="s">
        <v>622</v>
      </c>
      <c r="AU52" s="154" t="s">
        <v>219</v>
      </c>
      <c r="AV52" s="151"/>
      <c r="AW52" s="154"/>
    </row>
    <row r="53" customFormat="1" ht="50" customHeight="1" spans="1:49">
      <c r="A53" s="144">
        <v>43</v>
      </c>
      <c r="B53" s="233" t="s">
        <v>623</v>
      </c>
      <c r="C53" s="148"/>
      <c r="D53" s="148" t="str">
        <f t="shared" si="1"/>
        <v>新建</v>
      </c>
      <c r="E53" s="207" t="s">
        <v>197</v>
      </c>
      <c r="F53" s="207"/>
      <c r="G53" s="233" t="s">
        <v>624</v>
      </c>
      <c r="H53" s="150" t="s">
        <v>40</v>
      </c>
      <c r="I53" s="189">
        <v>18961</v>
      </c>
      <c r="J53" s="207" t="s">
        <v>266</v>
      </c>
      <c r="K53" s="207" t="s">
        <v>281</v>
      </c>
      <c r="L53" s="207">
        <v>10000</v>
      </c>
      <c r="M53" s="207">
        <v>0</v>
      </c>
      <c r="N53" s="207">
        <v>0</v>
      </c>
      <c r="O53" s="207">
        <v>0</v>
      </c>
      <c r="P53" s="207">
        <v>0</v>
      </c>
      <c r="Q53" s="207">
        <v>0</v>
      </c>
      <c r="R53" s="189">
        <v>18961</v>
      </c>
      <c r="S53" s="147" t="s">
        <v>252</v>
      </c>
      <c r="T53" s="233"/>
      <c r="U53" s="233" t="s">
        <v>269</v>
      </c>
      <c r="V53" s="191" t="s">
        <v>269</v>
      </c>
      <c r="W53" s="233" t="s">
        <v>205</v>
      </c>
      <c r="X53" s="233" t="s">
        <v>205</v>
      </c>
      <c r="Y53" s="233" t="s">
        <v>205</v>
      </c>
      <c r="Z53" s="233" t="s">
        <v>205</v>
      </c>
      <c r="AA53" s="233">
        <v>0</v>
      </c>
      <c r="AB53" s="233">
        <v>0</v>
      </c>
      <c r="AC53" s="233">
        <v>0</v>
      </c>
      <c r="AD53" s="233"/>
      <c r="AE53" s="207" t="s">
        <v>219</v>
      </c>
      <c r="AF53" s="207" t="s">
        <v>219</v>
      </c>
      <c r="AG53" s="148" t="s">
        <v>625</v>
      </c>
      <c r="AH53" s="148" t="s">
        <v>330</v>
      </c>
      <c r="AI53" s="148" t="s">
        <v>626</v>
      </c>
      <c r="AJ53" s="148" t="s">
        <v>468</v>
      </c>
      <c r="AK53" s="148" t="s">
        <v>333</v>
      </c>
      <c r="AL53" s="203" t="s">
        <v>333</v>
      </c>
      <c r="AM53" s="151" t="s">
        <v>627</v>
      </c>
      <c r="AN53" s="154">
        <v>13707602977</v>
      </c>
      <c r="AO53" s="154" t="s">
        <v>627</v>
      </c>
      <c r="AP53" s="154">
        <v>13707602977</v>
      </c>
      <c r="AQ53" s="154">
        <v>13569997525</v>
      </c>
      <c r="AR53" s="143"/>
      <c r="AS53" s="154" t="s">
        <v>234</v>
      </c>
      <c r="AT53" s="156" t="s">
        <v>628</v>
      </c>
      <c r="AU53" s="154"/>
      <c r="AV53" s="151" t="s">
        <v>629</v>
      </c>
      <c r="AW53" s="154"/>
    </row>
    <row r="54" customFormat="1" ht="56" customHeight="1" spans="1:49">
      <c r="A54" s="144">
        <v>44</v>
      </c>
      <c r="B54" s="163" t="s">
        <v>630</v>
      </c>
      <c r="C54" s="148"/>
      <c r="D54" s="148" t="str">
        <f t="shared" si="1"/>
        <v>新建</v>
      </c>
      <c r="E54" s="221" t="s">
        <v>197</v>
      </c>
      <c r="F54" s="221"/>
      <c r="G54" s="163" t="s">
        <v>631</v>
      </c>
      <c r="H54" s="189" t="s">
        <v>12</v>
      </c>
      <c r="I54" s="189">
        <v>18000</v>
      </c>
      <c r="J54" s="148" t="s">
        <v>266</v>
      </c>
      <c r="K54" s="148" t="s">
        <v>281</v>
      </c>
      <c r="L54" s="222">
        <v>0</v>
      </c>
      <c r="M54" s="222">
        <v>18000</v>
      </c>
      <c r="N54" s="222">
        <v>0</v>
      </c>
      <c r="O54" s="222">
        <v>0</v>
      </c>
      <c r="P54" s="222">
        <v>0</v>
      </c>
      <c r="Q54" s="234"/>
      <c r="R54" s="189">
        <v>18000</v>
      </c>
      <c r="S54" s="148" t="s">
        <v>252</v>
      </c>
      <c r="T54" s="223"/>
      <c r="U54" s="221" t="s">
        <v>632</v>
      </c>
      <c r="V54" s="221" t="s">
        <v>633</v>
      </c>
      <c r="W54" s="221" t="s">
        <v>205</v>
      </c>
      <c r="X54" s="221" t="s">
        <v>205</v>
      </c>
      <c r="Y54" s="221" t="s">
        <v>205</v>
      </c>
      <c r="Z54" s="221" t="s">
        <v>205</v>
      </c>
      <c r="AA54" s="223">
        <v>0</v>
      </c>
      <c r="AB54" s="223">
        <v>0</v>
      </c>
      <c r="AC54" s="223">
        <v>0</v>
      </c>
      <c r="AD54" s="235"/>
      <c r="AE54" s="147" t="s">
        <v>219</v>
      </c>
      <c r="AF54" s="147" t="s">
        <v>219</v>
      </c>
      <c r="AG54" s="149" t="s">
        <v>634</v>
      </c>
      <c r="AH54" s="149" t="s">
        <v>485</v>
      </c>
      <c r="AI54" s="163" t="s">
        <v>635</v>
      </c>
      <c r="AJ54" s="221" t="s">
        <v>485</v>
      </c>
      <c r="AK54" s="224" t="s">
        <v>487</v>
      </c>
      <c r="AL54" s="224" t="s">
        <v>487</v>
      </c>
      <c r="AM54" s="151">
        <v>15617226651</v>
      </c>
      <c r="AN54" s="154" t="s">
        <v>636</v>
      </c>
      <c r="AO54" s="154"/>
      <c r="AP54" s="154">
        <v>15617226651</v>
      </c>
      <c r="AQ54" s="154"/>
      <c r="AR54" s="143"/>
      <c r="AS54" s="154"/>
      <c r="AT54" s="156"/>
      <c r="AU54" s="154"/>
      <c r="AV54" s="151"/>
      <c r="AW54" s="154"/>
    </row>
    <row r="55" customFormat="1" ht="27" spans="1:49">
      <c r="A55" s="144">
        <v>45</v>
      </c>
      <c r="B55" s="149" t="s">
        <v>637</v>
      </c>
      <c r="C55" s="148"/>
      <c r="D55" s="148" t="str">
        <f t="shared" si="1"/>
        <v>新建</v>
      </c>
      <c r="E55" s="148" t="s">
        <v>197</v>
      </c>
      <c r="F55" s="194"/>
      <c r="G55" s="188" t="s">
        <v>638</v>
      </c>
      <c r="H55" s="182" t="s">
        <v>44</v>
      </c>
      <c r="I55" s="187">
        <v>16902</v>
      </c>
      <c r="J55" s="148" t="s">
        <v>266</v>
      </c>
      <c r="K55" s="148" t="s">
        <v>267</v>
      </c>
      <c r="L55" s="187">
        <v>0</v>
      </c>
      <c r="M55" s="187">
        <v>1</v>
      </c>
      <c r="N55" s="187">
        <v>0</v>
      </c>
      <c r="O55" s="187">
        <v>0</v>
      </c>
      <c r="P55" s="187"/>
      <c r="Q55" s="187"/>
      <c r="R55" s="187">
        <v>16902</v>
      </c>
      <c r="S55" s="199" t="s">
        <v>252</v>
      </c>
      <c r="T55" s="149"/>
      <c r="U55" s="163"/>
      <c r="V55" s="163"/>
      <c r="W55" s="163"/>
      <c r="X55" s="163"/>
      <c r="Y55" s="163"/>
      <c r="Z55" s="163"/>
      <c r="AA55" s="171"/>
      <c r="AB55" s="171"/>
      <c r="AC55" s="171"/>
      <c r="AD55" s="171"/>
      <c r="AE55" s="148" t="s">
        <v>219</v>
      </c>
      <c r="AF55" s="148" t="s">
        <v>219</v>
      </c>
      <c r="AG55" s="149" t="s">
        <v>639</v>
      </c>
      <c r="AH55" s="147" t="s">
        <v>640</v>
      </c>
      <c r="AI55" s="147" t="s">
        <v>641</v>
      </c>
      <c r="AJ55" s="147" t="s">
        <v>639</v>
      </c>
      <c r="AK55" s="148" t="s">
        <v>642</v>
      </c>
      <c r="AL55" s="148" t="s">
        <v>642</v>
      </c>
      <c r="AM55" s="195" t="s">
        <v>642</v>
      </c>
      <c r="AN55" s="166" t="s">
        <v>643</v>
      </c>
      <c r="AO55" s="196">
        <v>13271289968</v>
      </c>
      <c r="AP55" s="166" t="s">
        <v>644</v>
      </c>
      <c r="AQ55" s="197">
        <v>8906607</v>
      </c>
      <c r="AR55" s="154"/>
      <c r="AS55" s="154" t="s">
        <v>234</v>
      </c>
      <c r="AT55" s="156"/>
      <c r="AU55" s="155"/>
      <c r="AV55" s="157"/>
      <c r="AW55" s="155"/>
    </row>
    <row r="56" customFormat="1" ht="27" spans="1:49">
      <c r="A56" s="144">
        <v>46</v>
      </c>
      <c r="B56" s="149" t="s">
        <v>645</v>
      </c>
      <c r="C56" s="148"/>
      <c r="D56" s="148" t="str">
        <f t="shared" si="1"/>
        <v>新建</v>
      </c>
      <c r="E56" s="148"/>
      <c r="F56" s="148"/>
      <c r="G56" s="149" t="s">
        <v>646</v>
      </c>
      <c r="H56" s="150" t="s">
        <v>68</v>
      </c>
      <c r="I56" s="189">
        <v>14700</v>
      </c>
      <c r="J56" s="148" t="s">
        <v>266</v>
      </c>
      <c r="K56" s="148" t="s">
        <v>281</v>
      </c>
      <c r="L56" s="169"/>
      <c r="M56" s="169"/>
      <c r="N56" s="169"/>
      <c r="O56" s="169"/>
      <c r="P56" s="169"/>
      <c r="Q56" s="169"/>
      <c r="R56" s="189">
        <v>14700</v>
      </c>
      <c r="S56" s="147" t="s">
        <v>252</v>
      </c>
      <c r="T56" s="149"/>
      <c r="U56" s="149"/>
      <c r="V56" s="149"/>
      <c r="W56" s="149"/>
      <c r="X56" s="149"/>
      <c r="Y56" s="149"/>
      <c r="Z56" s="149"/>
      <c r="AA56" s="194"/>
      <c r="AB56" s="194"/>
      <c r="AC56" s="194"/>
      <c r="AD56" s="208"/>
      <c r="AE56" s="147"/>
      <c r="AF56" s="147"/>
      <c r="AG56" s="148" t="s">
        <v>391</v>
      </c>
      <c r="AH56" s="162" t="s">
        <v>209</v>
      </c>
      <c r="AI56" s="172" t="s">
        <v>647</v>
      </c>
      <c r="AJ56" s="172"/>
      <c r="AK56" s="147" t="s">
        <v>209</v>
      </c>
      <c r="AL56" s="147" t="s">
        <v>209</v>
      </c>
      <c r="AM56" s="151"/>
      <c r="AN56" s="211"/>
      <c r="AO56" s="155"/>
      <c r="AP56" s="210"/>
      <c r="AQ56" s="154"/>
      <c r="AR56" s="143"/>
      <c r="AS56" s="154"/>
      <c r="AT56" s="156"/>
      <c r="AU56" s="154"/>
      <c r="AV56" s="151"/>
      <c r="AW56" s="154"/>
    </row>
    <row r="57" customFormat="1" ht="40.5" spans="1:49">
      <c r="A57" s="144">
        <v>47</v>
      </c>
      <c r="B57" s="163" t="s">
        <v>648</v>
      </c>
      <c r="C57" s="148"/>
      <c r="D57" s="148" t="str">
        <f t="shared" si="1"/>
        <v>新建</v>
      </c>
      <c r="E57" s="147" t="s">
        <v>197</v>
      </c>
      <c r="F57" s="148"/>
      <c r="G57" s="159" t="s">
        <v>649</v>
      </c>
      <c r="H57" s="150" t="s">
        <v>650</v>
      </c>
      <c r="I57" s="189">
        <v>13800</v>
      </c>
      <c r="J57" s="207" t="s">
        <v>266</v>
      </c>
      <c r="K57" s="207" t="s">
        <v>554</v>
      </c>
      <c r="L57" s="169">
        <v>13800</v>
      </c>
      <c r="M57" s="169">
        <v>0</v>
      </c>
      <c r="N57" s="169"/>
      <c r="O57" s="169"/>
      <c r="P57" s="169"/>
      <c r="Q57" s="169">
        <v>0</v>
      </c>
      <c r="R57" s="189">
        <v>13800</v>
      </c>
      <c r="S57" s="147" t="s">
        <v>252</v>
      </c>
      <c r="T57" s="149" t="s">
        <v>219</v>
      </c>
      <c r="U57" s="159" t="s">
        <v>651</v>
      </c>
      <c r="V57" s="159" t="s">
        <v>205</v>
      </c>
      <c r="W57" s="236" t="s">
        <v>205</v>
      </c>
      <c r="X57" s="149" t="s">
        <v>205</v>
      </c>
      <c r="Y57" s="149" t="s">
        <v>205</v>
      </c>
      <c r="Z57" s="236" t="s">
        <v>205</v>
      </c>
      <c r="AA57" s="191">
        <v>0</v>
      </c>
      <c r="AB57" s="159">
        <v>0</v>
      </c>
      <c r="AC57" s="159">
        <v>0</v>
      </c>
      <c r="AD57" s="171"/>
      <c r="AE57" s="147" t="s">
        <v>219</v>
      </c>
      <c r="AF57" s="147" t="s">
        <v>219</v>
      </c>
      <c r="AG57" s="159" t="s">
        <v>652</v>
      </c>
      <c r="AH57" s="147" t="s">
        <v>378</v>
      </c>
      <c r="AI57" s="147" t="s">
        <v>653</v>
      </c>
      <c r="AJ57" s="147" t="s">
        <v>345</v>
      </c>
      <c r="AK57" s="147" t="s">
        <v>378</v>
      </c>
      <c r="AL57" s="147" t="s">
        <v>378</v>
      </c>
      <c r="AM57" s="151" t="s">
        <v>654</v>
      </c>
      <c r="AN57" s="175" t="s">
        <v>655</v>
      </c>
      <c r="AO57" s="154" t="s">
        <v>654</v>
      </c>
      <c r="AP57" s="154" t="s">
        <v>655</v>
      </c>
      <c r="AQ57" s="154" t="s">
        <v>655</v>
      </c>
      <c r="AR57" s="143"/>
      <c r="AS57" s="154" t="s">
        <v>234</v>
      </c>
      <c r="AT57" s="156" t="s">
        <v>656</v>
      </c>
      <c r="AU57" s="154" t="s">
        <v>657</v>
      </c>
      <c r="AV57" s="151"/>
      <c r="AW57" s="154" t="s">
        <v>658</v>
      </c>
    </row>
    <row r="58" customFormat="1" ht="58" customHeight="1" spans="1:49">
      <c r="A58" s="144">
        <v>48</v>
      </c>
      <c r="B58" s="149" t="s">
        <v>659</v>
      </c>
      <c r="C58" s="148"/>
      <c r="D58" s="148" t="str">
        <f t="shared" si="1"/>
        <v>新建</v>
      </c>
      <c r="E58" s="148" t="s">
        <v>197</v>
      </c>
      <c r="F58" s="148"/>
      <c r="G58" s="147" t="s">
        <v>660</v>
      </c>
      <c r="H58" s="150" t="s">
        <v>40</v>
      </c>
      <c r="I58" s="189">
        <v>13000</v>
      </c>
      <c r="J58" s="162" t="s">
        <v>266</v>
      </c>
      <c r="K58" s="162" t="s">
        <v>267</v>
      </c>
      <c r="L58" s="168">
        <v>0</v>
      </c>
      <c r="M58" s="184">
        <v>20000</v>
      </c>
      <c r="N58" s="168">
        <v>0</v>
      </c>
      <c r="O58" s="168">
        <v>0</v>
      </c>
      <c r="P58" s="168">
        <v>0</v>
      </c>
      <c r="Q58" s="185">
        <v>9000</v>
      </c>
      <c r="R58" s="189">
        <v>13000</v>
      </c>
      <c r="S58" s="186" t="s">
        <v>252</v>
      </c>
      <c r="T58" s="149" t="s">
        <v>661</v>
      </c>
      <c r="U58" s="202" t="s">
        <v>662</v>
      </c>
      <c r="V58" s="149" t="s">
        <v>205</v>
      </c>
      <c r="W58" s="149" t="s">
        <v>663</v>
      </c>
      <c r="X58" s="149" t="s">
        <v>256</v>
      </c>
      <c r="Y58" s="149" t="s">
        <v>205</v>
      </c>
      <c r="Z58" s="149" t="s">
        <v>664</v>
      </c>
      <c r="AA58" s="170">
        <v>0</v>
      </c>
      <c r="AB58" s="170">
        <v>0</v>
      </c>
      <c r="AC58" s="170">
        <v>0</v>
      </c>
      <c r="AD58" s="171"/>
      <c r="AE58" s="147" t="s">
        <v>219</v>
      </c>
      <c r="AF58" s="147" t="s">
        <v>219</v>
      </c>
      <c r="AG58" s="201" t="s">
        <v>665</v>
      </c>
      <c r="AH58" s="147" t="s">
        <v>221</v>
      </c>
      <c r="AI58" s="172" t="s">
        <v>221</v>
      </c>
      <c r="AJ58" s="147"/>
      <c r="AK58" s="147" t="s">
        <v>221</v>
      </c>
      <c r="AL58" s="147" t="s">
        <v>321</v>
      </c>
      <c r="AM58" s="173" t="s">
        <v>666</v>
      </c>
      <c r="AN58" s="152" t="s">
        <v>667</v>
      </c>
      <c r="AO58" s="152" t="s">
        <v>667</v>
      </c>
      <c r="AP58" s="154"/>
      <c r="AQ58" s="175"/>
      <c r="AR58" s="143"/>
      <c r="AS58" s="155" t="s">
        <v>234</v>
      </c>
      <c r="AT58" s="156" t="s">
        <v>668</v>
      </c>
      <c r="AU58" s="155"/>
      <c r="AV58" s="157"/>
      <c r="AW58" s="155"/>
    </row>
    <row r="59" customFormat="1" ht="81" spans="1:49">
      <c r="A59" s="144">
        <v>49</v>
      </c>
      <c r="B59" s="191" t="s">
        <v>669</v>
      </c>
      <c r="C59" s="148"/>
      <c r="D59" s="148" t="str">
        <f t="shared" si="1"/>
        <v>新建</v>
      </c>
      <c r="E59" s="147" t="s">
        <v>197</v>
      </c>
      <c r="F59" s="148"/>
      <c r="G59" s="149" t="s">
        <v>670</v>
      </c>
      <c r="H59" s="150" t="s">
        <v>68</v>
      </c>
      <c r="I59" s="189">
        <v>12525</v>
      </c>
      <c r="J59" s="162" t="s">
        <v>266</v>
      </c>
      <c r="K59" s="162" t="s">
        <v>281</v>
      </c>
      <c r="L59" s="147">
        <v>12525</v>
      </c>
      <c r="M59" s="147">
        <v>0</v>
      </c>
      <c r="N59" s="147">
        <v>0</v>
      </c>
      <c r="O59" s="147">
        <v>0</v>
      </c>
      <c r="P59" s="147">
        <v>0</v>
      </c>
      <c r="Q59" s="237">
        <v>0</v>
      </c>
      <c r="R59" s="180">
        <v>12525</v>
      </c>
      <c r="S59" s="147" t="s">
        <v>252</v>
      </c>
      <c r="T59" s="149"/>
      <c r="U59" s="149" t="s">
        <v>671</v>
      </c>
      <c r="V59" s="191" t="s">
        <v>269</v>
      </c>
      <c r="W59" s="149" t="s">
        <v>205</v>
      </c>
      <c r="X59" s="149" t="s">
        <v>205</v>
      </c>
      <c r="Y59" s="149" t="s">
        <v>205</v>
      </c>
      <c r="Z59" s="191" t="s">
        <v>672</v>
      </c>
      <c r="AA59" s="149">
        <v>198</v>
      </c>
      <c r="AB59" s="149">
        <v>198</v>
      </c>
      <c r="AC59" s="149">
        <v>0</v>
      </c>
      <c r="AD59" s="171"/>
      <c r="AE59" s="147" t="s">
        <v>219</v>
      </c>
      <c r="AF59" s="147" t="s">
        <v>219</v>
      </c>
      <c r="AG59" s="203" t="s">
        <v>673</v>
      </c>
      <c r="AH59" s="147" t="s">
        <v>330</v>
      </c>
      <c r="AI59" s="203" t="s">
        <v>674</v>
      </c>
      <c r="AJ59" s="147" t="s">
        <v>675</v>
      </c>
      <c r="AK59" s="203" t="s">
        <v>333</v>
      </c>
      <c r="AL59" s="203" t="s">
        <v>333</v>
      </c>
      <c r="AM59" s="151" t="s">
        <v>426</v>
      </c>
      <c r="AN59" s="154">
        <v>15936303991</v>
      </c>
      <c r="AO59" s="154" t="s">
        <v>426</v>
      </c>
      <c r="AP59" s="154">
        <v>15936303991</v>
      </c>
      <c r="AQ59" s="154">
        <v>15936303991</v>
      </c>
      <c r="AR59" s="143"/>
      <c r="AS59" s="154" t="s">
        <v>234</v>
      </c>
      <c r="AT59" s="156" t="s">
        <v>676</v>
      </c>
      <c r="AU59" s="154"/>
      <c r="AV59" s="151" t="s">
        <v>629</v>
      </c>
      <c r="AW59" s="154"/>
    </row>
    <row r="60" customFormat="1" ht="81" spans="1:49">
      <c r="A60" s="144">
        <v>50</v>
      </c>
      <c r="B60" s="149" t="s">
        <v>677</v>
      </c>
      <c r="C60" s="148"/>
      <c r="D60" s="148" t="str">
        <f t="shared" si="1"/>
        <v>新建</v>
      </c>
      <c r="E60" s="148" t="s">
        <v>197</v>
      </c>
      <c r="F60" s="148"/>
      <c r="G60" s="149" t="s">
        <v>678</v>
      </c>
      <c r="H60" s="150" t="s">
        <v>327</v>
      </c>
      <c r="I60" s="187">
        <v>12000</v>
      </c>
      <c r="J60" s="162" t="s">
        <v>266</v>
      </c>
      <c r="K60" s="162" t="s">
        <v>281</v>
      </c>
      <c r="L60" s="168">
        <v>0</v>
      </c>
      <c r="M60" s="220">
        <v>0</v>
      </c>
      <c r="N60" s="168">
        <v>0</v>
      </c>
      <c r="O60" s="168">
        <v>0</v>
      </c>
      <c r="P60" s="168">
        <v>0</v>
      </c>
      <c r="Q60" s="185"/>
      <c r="R60" s="187">
        <v>6000</v>
      </c>
      <c r="S60" s="201" t="s">
        <v>679</v>
      </c>
      <c r="T60" s="149"/>
      <c r="U60" s="202" t="s">
        <v>680</v>
      </c>
      <c r="V60" s="149" t="s">
        <v>375</v>
      </c>
      <c r="W60" s="149" t="s">
        <v>681</v>
      </c>
      <c r="X60" s="149" t="s">
        <v>256</v>
      </c>
      <c r="Y60" s="149" t="s">
        <v>205</v>
      </c>
      <c r="Z60" s="149" t="s">
        <v>682</v>
      </c>
      <c r="AA60" s="170">
        <v>0</v>
      </c>
      <c r="AB60" s="170">
        <v>0</v>
      </c>
      <c r="AC60" s="170">
        <v>0</v>
      </c>
      <c r="AD60" s="171"/>
      <c r="AE60" s="147" t="s">
        <v>579</v>
      </c>
      <c r="AF60" s="147" t="s">
        <v>580</v>
      </c>
      <c r="AG60" s="201" t="s">
        <v>445</v>
      </c>
      <c r="AH60" s="147" t="s">
        <v>221</v>
      </c>
      <c r="AI60" s="172" t="s">
        <v>683</v>
      </c>
      <c r="AJ60" s="147"/>
      <c r="AK60" s="147" t="s">
        <v>221</v>
      </c>
      <c r="AL60" s="147" t="s">
        <v>221</v>
      </c>
      <c r="AM60" s="173" t="s">
        <v>684</v>
      </c>
      <c r="AN60" s="152" t="s">
        <v>449</v>
      </c>
      <c r="AO60" s="152" t="s">
        <v>449</v>
      </c>
      <c r="AP60" s="238"/>
      <c r="AQ60" s="175"/>
      <c r="AR60" s="143"/>
      <c r="AS60" s="155" t="s">
        <v>234</v>
      </c>
      <c r="AT60" s="156" t="s">
        <v>685</v>
      </c>
      <c r="AU60" s="155" t="s">
        <v>686</v>
      </c>
      <c r="AV60" s="151" t="s">
        <v>687</v>
      </c>
      <c r="AW60" s="154" t="s">
        <v>688</v>
      </c>
    </row>
    <row r="61" customFormat="1" ht="67.5" spans="1:49">
      <c r="A61" s="144">
        <v>51</v>
      </c>
      <c r="B61" s="191" t="s">
        <v>689</v>
      </c>
      <c r="C61" s="148"/>
      <c r="D61" s="148" t="str">
        <f t="shared" si="1"/>
        <v>新建</v>
      </c>
      <c r="E61" s="148" t="s">
        <v>197</v>
      </c>
      <c r="F61" s="148" t="s">
        <v>225</v>
      </c>
      <c r="G61" s="149" t="s">
        <v>690</v>
      </c>
      <c r="H61" s="150" t="s">
        <v>44</v>
      </c>
      <c r="I61" s="189">
        <v>11271</v>
      </c>
      <c r="J61" s="162" t="s">
        <v>266</v>
      </c>
      <c r="K61" s="162" t="s">
        <v>267</v>
      </c>
      <c r="L61" s="180">
        <v>3566</v>
      </c>
      <c r="M61" s="180">
        <v>7705</v>
      </c>
      <c r="N61" s="180">
        <v>0</v>
      </c>
      <c r="O61" s="180">
        <v>3</v>
      </c>
      <c r="P61" s="180">
        <v>3</v>
      </c>
      <c r="Q61" s="198"/>
      <c r="R61" s="189">
        <v>11271</v>
      </c>
      <c r="S61" s="147" t="s">
        <v>252</v>
      </c>
      <c r="T61" s="147"/>
      <c r="U61" s="147" t="s">
        <v>269</v>
      </c>
      <c r="V61" s="147" t="s">
        <v>269</v>
      </c>
      <c r="W61" s="147">
        <v>2.023411024e+17</v>
      </c>
      <c r="X61" s="147" t="s">
        <v>205</v>
      </c>
      <c r="Y61" s="147" t="s">
        <v>205</v>
      </c>
      <c r="Z61" s="147" t="s">
        <v>303</v>
      </c>
      <c r="AA61" s="147"/>
      <c r="AB61" s="147"/>
      <c r="AC61" s="147"/>
      <c r="AD61" s="162"/>
      <c r="AE61" s="147" t="s">
        <v>219</v>
      </c>
      <c r="AF61" s="147" t="s">
        <v>219</v>
      </c>
      <c r="AG61" s="147" t="s">
        <v>557</v>
      </c>
      <c r="AH61" s="147" t="s">
        <v>368</v>
      </c>
      <c r="AI61" s="172" t="s">
        <v>691</v>
      </c>
      <c r="AJ61" s="147" t="s">
        <v>345</v>
      </c>
      <c r="AK61" s="203" t="s">
        <v>368</v>
      </c>
      <c r="AL61" s="203" t="s">
        <v>368</v>
      </c>
      <c r="AM61" s="205" t="s">
        <v>368</v>
      </c>
      <c r="AN61" s="154"/>
      <c r="AO61" s="175"/>
      <c r="AP61" s="154"/>
      <c r="AQ61" s="154"/>
      <c r="AR61" s="143"/>
      <c r="AS61" s="154" t="s">
        <v>234</v>
      </c>
      <c r="AT61" s="167" t="s">
        <v>692</v>
      </c>
      <c r="AU61" s="155" t="s">
        <v>219</v>
      </c>
      <c r="AV61" s="151"/>
      <c r="AW61" s="154"/>
    </row>
    <row r="62" customFormat="1" ht="54" spans="1:49">
      <c r="A62" s="144">
        <v>52</v>
      </c>
      <c r="B62" s="163" t="s">
        <v>693</v>
      </c>
      <c r="C62" s="148"/>
      <c r="D62" s="148" t="str">
        <f t="shared" si="1"/>
        <v>新建</v>
      </c>
      <c r="E62" s="148" t="s">
        <v>197</v>
      </c>
      <c r="F62" s="148"/>
      <c r="G62" s="148" t="s">
        <v>694</v>
      </c>
      <c r="H62" s="150" t="s">
        <v>216</v>
      </c>
      <c r="I62" s="189">
        <v>10792</v>
      </c>
      <c r="J62" s="162" t="s">
        <v>266</v>
      </c>
      <c r="K62" s="162" t="s">
        <v>695</v>
      </c>
      <c r="L62" s="169">
        <v>10792.64</v>
      </c>
      <c r="M62" s="169">
        <v>0</v>
      </c>
      <c r="N62" s="162" t="s">
        <v>219</v>
      </c>
      <c r="O62" s="162" t="s">
        <v>219</v>
      </c>
      <c r="P62" s="148" t="s">
        <v>219</v>
      </c>
      <c r="Q62" s="169" t="s">
        <v>203</v>
      </c>
      <c r="R62" s="187">
        <v>3237.79</v>
      </c>
      <c r="S62" s="149" t="s">
        <v>696</v>
      </c>
      <c r="T62" s="149" t="s">
        <v>203</v>
      </c>
      <c r="U62" s="149" t="s">
        <v>269</v>
      </c>
      <c r="V62" s="149" t="s">
        <v>269</v>
      </c>
      <c r="W62" s="149" t="s">
        <v>269</v>
      </c>
      <c r="X62" s="149" t="s">
        <v>269</v>
      </c>
      <c r="Y62" s="149" t="s">
        <v>269</v>
      </c>
      <c r="Z62" s="149" t="s">
        <v>269</v>
      </c>
      <c r="AA62" s="171" t="s">
        <v>205</v>
      </c>
      <c r="AB62" s="171" t="s">
        <v>205</v>
      </c>
      <c r="AC62" s="171" t="s">
        <v>205</v>
      </c>
      <c r="AD62" s="171"/>
      <c r="AE62" s="147" t="s">
        <v>219</v>
      </c>
      <c r="AF62" s="147" t="s">
        <v>219</v>
      </c>
      <c r="AG62" s="149" t="s">
        <v>697</v>
      </c>
      <c r="AH62" s="147" t="s">
        <v>698</v>
      </c>
      <c r="AI62" s="147" t="s">
        <v>699</v>
      </c>
      <c r="AJ62" s="147" t="s">
        <v>697</v>
      </c>
      <c r="AK62" s="147" t="s">
        <v>700</v>
      </c>
      <c r="AL62" s="147" t="s">
        <v>700</v>
      </c>
      <c r="AM62" s="151" t="s">
        <v>700</v>
      </c>
      <c r="AN62" s="154" t="s">
        <v>701</v>
      </c>
      <c r="AO62" s="154" t="s">
        <v>702</v>
      </c>
      <c r="AP62" s="154" t="s">
        <v>703</v>
      </c>
      <c r="AQ62" s="154">
        <v>2965796</v>
      </c>
      <c r="AR62" s="239"/>
      <c r="AS62" s="155" t="s">
        <v>234</v>
      </c>
      <c r="AT62" s="156"/>
      <c r="AU62" s="155"/>
      <c r="AV62" s="157"/>
      <c r="AW62" s="155"/>
    </row>
    <row r="63" customFormat="1" ht="33" customHeight="1" spans="1:49">
      <c r="A63" s="144">
        <v>53</v>
      </c>
      <c r="B63" s="163" t="s">
        <v>704</v>
      </c>
      <c r="C63" s="148"/>
      <c r="D63" s="148" t="str">
        <f t="shared" si="1"/>
        <v>新建</v>
      </c>
      <c r="E63" s="147" t="s">
        <v>197</v>
      </c>
      <c r="F63" s="148"/>
      <c r="G63" s="236" t="s">
        <v>705</v>
      </c>
      <c r="H63" s="150" t="s">
        <v>227</v>
      </c>
      <c r="I63" s="189">
        <v>10000</v>
      </c>
      <c r="J63" s="207" t="s">
        <v>266</v>
      </c>
      <c r="K63" s="207" t="s">
        <v>267</v>
      </c>
      <c r="L63" s="169">
        <v>0</v>
      </c>
      <c r="M63" s="169">
        <v>10000</v>
      </c>
      <c r="N63" s="169"/>
      <c r="O63" s="169"/>
      <c r="P63" s="169"/>
      <c r="Q63" s="169">
        <v>0</v>
      </c>
      <c r="R63" s="189">
        <v>5000</v>
      </c>
      <c r="S63" s="147" t="s">
        <v>706</v>
      </c>
      <c r="T63" s="149" t="s">
        <v>219</v>
      </c>
      <c r="U63" s="236" t="s">
        <v>707</v>
      </c>
      <c r="V63" s="236" t="s">
        <v>205</v>
      </c>
      <c r="W63" s="236" t="s">
        <v>205</v>
      </c>
      <c r="X63" s="149" t="s">
        <v>205</v>
      </c>
      <c r="Y63" s="149" t="s">
        <v>205</v>
      </c>
      <c r="Z63" s="236" t="s">
        <v>205</v>
      </c>
      <c r="AA63" s="191">
        <v>0</v>
      </c>
      <c r="AB63" s="159">
        <v>0</v>
      </c>
      <c r="AC63" s="159">
        <v>0</v>
      </c>
      <c r="AD63" s="171"/>
      <c r="AE63" s="147" t="s">
        <v>219</v>
      </c>
      <c r="AF63" s="147" t="s">
        <v>219</v>
      </c>
      <c r="AG63" s="240" t="s">
        <v>708</v>
      </c>
      <c r="AH63" s="147" t="s">
        <v>378</v>
      </c>
      <c r="AI63" s="147" t="s">
        <v>709</v>
      </c>
      <c r="AJ63" s="147" t="s">
        <v>710</v>
      </c>
      <c r="AK63" s="147" t="s">
        <v>378</v>
      </c>
      <c r="AL63" s="147" t="s">
        <v>378</v>
      </c>
      <c r="AM63" s="151" t="s">
        <v>711</v>
      </c>
      <c r="AN63" s="175">
        <v>13608486277</v>
      </c>
      <c r="AO63" s="154" t="s">
        <v>711</v>
      </c>
      <c r="AP63" s="154">
        <v>13608486277</v>
      </c>
      <c r="AQ63" s="154">
        <v>13608486277</v>
      </c>
      <c r="AR63" s="143"/>
      <c r="AS63" s="154" t="s">
        <v>234</v>
      </c>
      <c r="AT63" s="154" t="s">
        <v>712</v>
      </c>
      <c r="AU63" s="154" t="s">
        <v>511</v>
      </c>
      <c r="AV63" s="151" t="s">
        <v>384</v>
      </c>
      <c r="AW63" s="154" t="s">
        <v>713</v>
      </c>
    </row>
    <row r="64" customFormat="1" ht="36" customHeight="1" spans="1:49">
      <c r="A64" s="144">
        <v>54</v>
      </c>
      <c r="B64" s="158" t="s">
        <v>10</v>
      </c>
      <c r="C64" s="148"/>
      <c r="D64" s="148" t="str">
        <f t="shared" si="1"/>
        <v>新建</v>
      </c>
      <c r="E64" s="147" t="s">
        <v>197</v>
      </c>
      <c r="F64" s="147" t="s">
        <v>197</v>
      </c>
      <c r="G64" s="159" t="s">
        <v>11</v>
      </c>
      <c r="H64" s="241" t="s">
        <v>12</v>
      </c>
      <c r="I64" s="190">
        <v>10000</v>
      </c>
      <c r="J64" s="147" t="s">
        <v>266</v>
      </c>
      <c r="K64" s="147" t="s">
        <v>281</v>
      </c>
      <c r="L64" s="180">
        <v>0</v>
      </c>
      <c r="M64" s="190">
        <v>10000</v>
      </c>
      <c r="N64" s="180">
        <v>0</v>
      </c>
      <c r="O64" s="180">
        <v>0</v>
      </c>
      <c r="P64" s="180">
        <v>0</v>
      </c>
      <c r="Q64" s="180"/>
      <c r="R64" s="189">
        <v>10000</v>
      </c>
      <c r="S64" s="147" t="s">
        <v>252</v>
      </c>
      <c r="T64" s="158"/>
      <c r="U64" s="149" t="s">
        <v>269</v>
      </c>
      <c r="V64" s="149" t="s">
        <v>205</v>
      </c>
      <c r="W64" s="149" t="s">
        <v>205</v>
      </c>
      <c r="X64" s="149" t="s">
        <v>205</v>
      </c>
      <c r="Y64" s="149" t="s">
        <v>205</v>
      </c>
      <c r="Z64" s="149" t="s">
        <v>205</v>
      </c>
      <c r="AA64" s="149">
        <v>0</v>
      </c>
      <c r="AB64" s="149">
        <v>0</v>
      </c>
      <c r="AC64" s="149">
        <v>0</v>
      </c>
      <c r="AD64" s="149"/>
      <c r="AE64" s="147" t="s">
        <v>219</v>
      </c>
      <c r="AF64" s="147" t="s">
        <v>219</v>
      </c>
      <c r="AG64" s="149" t="s">
        <v>714</v>
      </c>
      <c r="AH64" s="147" t="s">
        <v>305</v>
      </c>
      <c r="AI64" s="172" t="s">
        <v>715</v>
      </c>
      <c r="AJ64" s="147" t="s">
        <v>305</v>
      </c>
      <c r="AK64" s="199" t="s">
        <v>305</v>
      </c>
      <c r="AL64" s="199" t="s">
        <v>305</v>
      </c>
      <c r="AM64" s="157" t="s">
        <v>305</v>
      </c>
      <c r="AN64" s="154" t="s">
        <v>716</v>
      </c>
      <c r="AO64" s="175">
        <v>18637418655</v>
      </c>
      <c r="AP64" s="154"/>
      <c r="AQ64" s="154">
        <v>18637418655</v>
      </c>
      <c r="AR64" s="143"/>
      <c r="AS64" s="154" t="s">
        <v>234</v>
      </c>
      <c r="AT64" s="167" t="s">
        <v>717</v>
      </c>
      <c r="AU64" s="154"/>
      <c r="AV64" s="157"/>
      <c r="AW64" s="155"/>
    </row>
    <row r="65" customFormat="1" ht="40.5" spans="1:49">
      <c r="A65" s="144">
        <v>55</v>
      </c>
      <c r="B65" s="149" t="s">
        <v>718</v>
      </c>
      <c r="C65" s="148"/>
      <c r="D65" s="148" t="str">
        <f t="shared" si="1"/>
        <v>新建</v>
      </c>
      <c r="E65" s="148" t="s">
        <v>197</v>
      </c>
      <c r="F65" s="148"/>
      <c r="G65" s="159" t="s">
        <v>719</v>
      </c>
      <c r="H65" s="182" t="s">
        <v>239</v>
      </c>
      <c r="I65" s="161">
        <v>10000</v>
      </c>
      <c r="J65" s="162" t="s">
        <v>266</v>
      </c>
      <c r="K65" s="162" t="s">
        <v>281</v>
      </c>
      <c r="L65" s="168">
        <v>0</v>
      </c>
      <c r="M65" s="185">
        <v>0</v>
      </c>
      <c r="N65" s="168">
        <v>0</v>
      </c>
      <c r="O65" s="168">
        <v>0</v>
      </c>
      <c r="P65" s="168">
        <v>0</v>
      </c>
      <c r="Q65" s="185"/>
      <c r="R65" s="161">
        <v>4000</v>
      </c>
      <c r="S65" s="158" t="s">
        <v>720</v>
      </c>
      <c r="T65" s="149"/>
      <c r="U65" s="202" t="s">
        <v>721</v>
      </c>
      <c r="V65" s="149" t="s">
        <v>722</v>
      </c>
      <c r="W65" s="149" t="s">
        <v>723</v>
      </c>
      <c r="X65" s="149" t="s">
        <v>256</v>
      </c>
      <c r="Y65" s="149" t="s">
        <v>205</v>
      </c>
      <c r="Z65" s="149" t="s">
        <v>724</v>
      </c>
      <c r="AA65" s="170">
        <v>0</v>
      </c>
      <c r="AB65" s="170">
        <v>0</v>
      </c>
      <c r="AC65" s="170">
        <v>0</v>
      </c>
      <c r="AD65" s="171"/>
      <c r="AE65" s="147" t="s">
        <v>242</v>
      </c>
      <c r="AF65" s="147" t="s">
        <v>243</v>
      </c>
      <c r="AG65" s="158" t="s">
        <v>445</v>
      </c>
      <c r="AH65" s="147" t="s">
        <v>221</v>
      </c>
      <c r="AI65" s="172" t="s">
        <v>725</v>
      </c>
      <c r="AJ65" s="147"/>
      <c r="AK65" s="147" t="s">
        <v>221</v>
      </c>
      <c r="AL65" s="147" t="s">
        <v>221</v>
      </c>
      <c r="AM65" s="232" t="s">
        <v>684</v>
      </c>
      <c r="AN65" s="153" t="s">
        <v>449</v>
      </c>
      <c r="AO65" s="153" t="s">
        <v>449</v>
      </c>
      <c r="AP65" s="154"/>
      <c r="AQ65" s="175"/>
      <c r="AR65" s="143"/>
      <c r="AS65" s="155" t="s">
        <v>234</v>
      </c>
      <c r="AT65" s="156" t="s">
        <v>726</v>
      </c>
      <c r="AU65" s="155" t="s">
        <v>686</v>
      </c>
      <c r="AV65" s="151" t="s">
        <v>687</v>
      </c>
      <c r="AW65" s="154" t="s">
        <v>688</v>
      </c>
    </row>
    <row r="66" customFormat="1" ht="40.5" spans="1:49">
      <c r="A66" s="144">
        <v>56</v>
      </c>
      <c r="B66" s="191" t="s">
        <v>727</v>
      </c>
      <c r="C66" s="148"/>
      <c r="D66" s="148" t="str">
        <f t="shared" si="1"/>
        <v>新建</v>
      </c>
      <c r="E66" s="147" t="s">
        <v>197</v>
      </c>
      <c r="F66" s="148"/>
      <c r="G66" s="147" t="s">
        <v>728</v>
      </c>
      <c r="H66" s="150" t="s">
        <v>12</v>
      </c>
      <c r="I66" s="189">
        <v>8781</v>
      </c>
      <c r="J66" s="162" t="s">
        <v>266</v>
      </c>
      <c r="K66" s="162" t="s">
        <v>267</v>
      </c>
      <c r="L66" s="180">
        <v>8781</v>
      </c>
      <c r="M66" s="180">
        <v>0</v>
      </c>
      <c r="N66" s="180">
        <v>0</v>
      </c>
      <c r="O66" s="180">
        <v>0</v>
      </c>
      <c r="P66" s="180">
        <v>0</v>
      </c>
      <c r="Q66" s="198">
        <v>0</v>
      </c>
      <c r="R66" s="189">
        <v>8781</v>
      </c>
      <c r="S66" s="147" t="s">
        <v>252</v>
      </c>
      <c r="T66" s="149"/>
      <c r="U66" s="149" t="s">
        <v>205</v>
      </c>
      <c r="V66" s="149" t="s">
        <v>205</v>
      </c>
      <c r="W66" s="149" t="s">
        <v>205</v>
      </c>
      <c r="X66" s="149" t="s">
        <v>205</v>
      </c>
      <c r="Y66" s="149" t="s">
        <v>205</v>
      </c>
      <c r="Z66" s="149" t="s">
        <v>205</v>
      </c>
      <c r="AA66" s="149">
        <v>50</v>
      </c>
      <c r="AB66" s="149">
        <v>50</v>
      </c>
      <c r="AC66" s="149">
        <v>0</v>
      </c>
      <c r="AD66" s="149"/>
      <c r="AE66" s="147" t="s">
        <v>219</v>
      </c>
      <c r="AF66" s="147" t="s">
        <v>219</v>
      </c>
      <c r="AG66" s="203" t="s">
        <v>360</v>
      </c>
      <c r="AH66" s="147" t="s">
        <v>330</v>
      </c>
      <c r="AI66" s="203" t="s">
        <v>729</v>
      </c>
      <c r="AJ66" s="203" t="s">
        <v>345</v>
      </c>
      <c r="AK66" s="203" t="s">
        <v>333</v>
      </c>
      <c r="AL66" s="203" t="s">
        <v>333</v>
      </c>
      <c r="AM66" s="151" t="s">
        <v>346</v>
      </c>
      <c r="AN66" s="175">
        <v>13198386200</v>
      </c>
      <c r="AO66" s="154" t="s">
        <v>346</v>
      </c>
      <c r="AP66" s="154"/>
      <c r="AQ66" s="154">
        <v>13198386200</v>
      </c>
      <c r="AR66" s="143"/>
      <c r="AS66" s="154" t="s">
        <v>234</v>
      </c>
      <c r="AT66" s="156" t="s">
        <v>730</v>
      </c>
      <c r="AU66" s="154"/>
      <c r="AV66" s="151"/>
      <c r="AW66" s="154"/>
    </row>
    <row r="67" customFormat="1" ht="40.5" spans="1:49">
      <c r="A67" s="144">
        <v>57</v>
      </c>
      <c r="B67" s="191" t="s">
        <v>731</v>
      </c>
      <c r="C67" s="148"/>
      <c r="D67" s="148" t="str">
        <f t="shared" si="1"/>
        <v>新建</v>
      </c>
      <c r="E67" s="148" t="s">
        <v>197</v>
      </c>
      <c r="F67" s="148" t="s">
        <v>225</v>
      </c>
      <c r="G67" s="149" t="s">
        <v>732</v>
      </c>
      <c r="H67" s="150" t="s">
        <v>733</v>
      </c>
      <c r="I67" s="189">
        <v>5904</v>
      </c>
      <c r="J67" s="162" t="s">
        <v>266</v>
      </c>
      <c r="K67" s="162" t="s">
        <v>267</v>
      </c>
      <c r="L67" s="180">
        <v>3106</v>
      </c>
      <c r="M67" s="180">
        <v>2798</v>
      </c>
      <c r="N67" s="180">
        <v>0</v>
      </c>
      <c r="O67" s="180">
        <v>0</v>
      </c>
      <c r="P67" s="180">
        <v>0</v>
      </c>
      <c r="Q67" s="198"/>
      <c r="R67" s="189">
        <v>4000</v>
      </c>
      <c r="S67" s="149" t="s">
        <v>734</v>
      </c>
      <c r="T67" s="149"/>
      <c r="U67" s="149" t="s">
        <v>269</v>
      </c>
      <c r="V67" s="149" t="s">
        <v>269</v>
      </c>
      <c r="W67" s="149" t="s">
        <v>269</v>
      </c>
      <c r="X67" s="149" t="s">
        <v>735</v>
      </c>
      <c r="Y67" s="149" t="s">
        <v>205</v>
      </c>
      <c r="Z67" s="149" t="s">
        <v>269</v>
      </c>
      <c r="AA67" s="149"/>
      <c r="AB67" s="149"/>
      <c r="AC67" s="149"/>
      <c r="AD67" s="171"/>
      <c r="AE67" s="147" t="s">
        <v>219</v>
      </c>
      <c r="AF67" s="147" t="s">
        <v>219</v>
      </c>
      <c r="AG67" s="149" t="s">
        <v>736</v>
      </c>
      <c r="AH67" s="147" t="s">
        <v>368</v>
      </c>
      <c r="AI67" s="147" t="s">
        <v>737</v>
      </c>
      <c r="AJ67" s="147" t="s">
        <v>666</v>
      </c>
      <c r="AK67" s="203" t="s">
        <v>368</v>
      </c>
      <c r="AL67" s="203" t="s">
        <v>738</v>
      </c>
      <c r="AM67" s="205" t="s">
        <v>368</v>
      </c>
      <c r="AN67" s="154"/>
      <c r="AO67" s="175"/>
      <c r="AP67" s="154"/>
      <c r="AQ67" s="154"/>
      <c r="AR67" s="143"/>
      <c r="AS67" s="154" t="s">
        <v>234</v>
      </c>
      <c r="AT67" s="167" t="s">
        <v>739</v>
      </c>
      <c r="AU67" s="155" t="s">
        <v>219</v>
      </c>
      <c r="AV67" s="151"/>
      <c r="AW67" s="154"/>
    </row>
    <row r="68" customFormat="1" ht="40.5" spans="1:49">
      <c r="A68" s="144">
        <v>58</v>
      </c>
      <c r="B68" s="191" t="s">
        <v>740</v>
      </c>
      <c r="C68" s="148"/>
      <c r="D68" s="148" t="str">
        <f t="shared" si="1"/>
        <v>新建</v>
      </c>
      <c r="E68" s="147" t="s">
        <v>197</v>
      </c>
      <c r="F68" s="148"/>
      <c r="G68" s="191" t="s">
        <v>741</v>
      </c>
      <c r="H68" s="241" t="s">
        <v>40</v>
      </c>
      <c r="I68" s="189">
        <v>5698</v>
      </c>
      <c r="J68" s="206" t="s">
        <v>266</v>
      </c>
      <c r="K68" s="206" t="s">
        <v>554</v>
      </c>
      <c r="L68" s="180">
        <v>5698</v>
      </c>
      <c r="M68" s="180">
        <v>0</v>
      </c>
      <c r="N68" s="180">
        <v>0</v>
      </c>
      <c r="O68" s="180">
        <v>0</v>
      </c>
      <c r="P68" s="198">
        <v>0</v>
      </c>
      <c r="Q68" s="198">
        <v>0</v>
      </c>
      <c r="R68" s="190">
        <v>5698</v>
      </c>
      <c r="S68" s="147" t="s">
        <v>252</v>
      </c>
      <c r="T68" s="149"/>
      <c r="U68" s="149" t="s">
        <v>269</v>
      </c>
      <c r="V68" s="149" t="s">
        <v>269</v>
      </c>
      <c r="W68" s="149" t="s">
        <v>205</v>
      </c>
      <c r="X68" s="149" t="s">
        <v>205</v>
      </c>
      <c r="Y68" s="149" t="s">
        <v>205</v>
      </c>
      <c r="Z68" s="149" t="s">
        <v>205</v>
      </c>
      <c r="AA68" s="149">
        <v>0</v>
      </c>
      <c r="AB68" s="149">
        <v>0</v>
      </c>
      <c r="AC68" s="149">
        <v>0</v>
      </c>
      <c r="AD68" s="171"/>
      <c r="AE68" s="147" t="s">
        <v>219</v>
      </c>
      <c r="AF68" s="147" t="s">
        <v>219</v>
      </c>
      <c r="AG68" s="206" t="s">
        <v>360</v>
      </c>
      <c r="AH68" s="147" t="s">
        <v>330</v>
      </c>
      <c r="AI68" s="206" t="s">
        <v>742</v>
      </c>
      <c r="AJ68" s="206" t="s">
        <v>345</v>
      </c>
      <c r="AK68" s="203" t="s">
        <v>333</v>
      </c>
      <c r="AL68" s="203" t="s">
        <v>333</v>
      </c>
      <c r="AM68" s="205" t="s">
        <v>333</v>
      </c>
      <c r="AN68" s="154" t="s">
        <v>346</v>
      </c>
      <c r="AO68" s="175">
        <v>13198386200</v>
      </c>
      <c r="AP68" s="154"/>
      <c r="AQ68" s="154">
        <v>13198386200</v>
      </c>
      <c r="AR68" s="143"/>
      <c r="AS68" s="154" t="s">
        <v>234</v>
      </c>
      <c r="AT68" s="156" t="s">
        <v>743</v>
      </c>
      <c r="AU68" s="154"/>
      <c r="AV68" s="151"/>
      <c r="AW68" s="154"/>
    </row>
    <row r="69" customFormat="1" ht="64" customHeight="1" spans="1:49">
      <c r="A69" s="144">
        <v>59</v>
      </c>
      <c r="B69" s="149" t="s">
        <v>744</v>
      </c>
      <c r="C69" s="148"/>
      <c r="D69" s="148" t="str">
        <f t="shared" si="1"/>
        <v>新建</v>
      </c>
      <c r="E69" s="148" t="s">
        <v>197</v>
      </c>
      <c r="F69" s="148"/>
      <c r="G69" s="159" t="s">
        <v>745</v>
      </c>
      <c r="H69" s="178" t="s">
        <v>40</v>
      </c>
      <c r="I69" s="183">
        <v>5526</v>
      </c>
      <c r="J69" s="162" t="s">
        <v>266</v>
      </c>
      <c r="K69" s="162" t="s">
        <v>554</v>
      </c>
      <c r="L69" s="168">
        <v>0</v>
      </c>
      <c r="M69" s="217">
        <v>0</v>
      </c>
      <c r="N69" s="168">
        <v>0</v>
      </c>
      <c r="O69" s="168">
        <v>0</v>
      </c>
      <c r="P69" s="168">
        <v>0</v>
      </c>
      <c r="Q69" s="185"/>
      <c r="R69" s="183">
        <v>5526</v>
      </c>
      <c r="S69" s="231" t="s">
        <v>252</v>
      </c>
      <c r="T69" s="149" t="s">
        <v>746</v>
      </c>
      <c r="U69" s="242" t="s">
        <v>747</v>
      </c>
      <c r="V69" s="147" t="s">
        <v>748</v>
      </c>
      <c r="W69" s="147" t="s">
        <v>749</v>
      </c>
      <c r="X69" s="147" t="s">
        <v>256</v>
      </c>
      <c r="Y69" s="147" t="s">
        <v>205</v>
      </c>
      <c r="Z69" s="147" t="s">
        <v>750</v>
      </c>
      <c r="AA69" s="187">
        <v>0</v>
      </c>
      <c r="AB69" s="187">
        <v>0</v>
      </c>
      <c r="AC69" s="187">
        <v>0</v>
      </c>
      <c r="AD69" s="162"/>
      <c r="AE69" s="147" t="s">
        <v>219</v>
      </c>
      <c r="AF69" s="147" t="s">
        <v>219</v>
      </c>
      <c r="AG69" s="231" t="s">
        <v>467</v>
      </c>
      <c r="AH69" s="147" t="s">
        <v>221</v>
      </c>
      <c r="AI69" s="172" t="s">
        <v>751</v>
      </c>
      <c r="AJ69" s="147"/>
      <c r="AK69" s="147" t="s">
        <v>221</v>
      </c>
      <c r="AL69" s="147" t="s">
        <v>221</v>
      </c>
      <c r="AM69" s="173" t="s">
        <v>468</v>
      </c>
      <c r="AN69" s="152" t="s">
        <v>469</v>
      </c>
      <c r="AO69" s="243" t="s">
        <v>469</v>
      </c>
      <c r="AP69" s="154"/>
      <c r="AQ69" s="175"/>
      <c r="AR69" s="143"/>
      <c r="AS69" s="155" t="s">
        <v>261</v>
      </c>
      <c r="AT69" s="156" t="s">
        <v>752</v>
      </c>
      <c r="AU69" s="155" t="s">
        <v>584</v>
      </c>
      <c r="AV69" s="151" t="s">
        <v>417</v>
      </c>
      <c r="AW69" s="154"/>
    </row>
    <row r="70" customFormat="1" ht="40.5" spans="1:49">
      <c r="A70" s="144">
        <v>60</v>
      </c>
      <c r="B70" s="191" t="s">
        <v>753</v>
      </c>
      <c r="C70" s="148"/>
      <c r="D70" s="148" t="str">
        <f t="shared" si="1"/>
        <v>新建</v>
      </c>
      <c r="E70" s="148" t="s">
        <v>197</v>
      </c>
      <c r="F70" s="148" t="s">
        <v>225</v>
      </c>
      <c r="G70" s="149" t="s">
        <v>754</v>
      </c>
      <c r="H70" s="150" t="s">
        <v>755</v>
      </c>
      <c r="I70" s="189">
        <v>5303</v>
      </c>
      <c r="J70" s="162" t="s">
        <v>266</v>
      </c>
      <c r="K70" s="162" t="s">
        <v>267</v>
      </c>
      <c r="L70" s="180">
        <v>111</v>
      </c>
      <c r="M70" s="180">
        <v>5192.18</v>
      </c>
      <c r="N70" s="180">
        <v>0</v>
      </c>
      <c r="O70" s="180">
        <v>0</v>
      </c>
      <c r="P70" s="180">
        <v>0</v>
      </c>
      <c r="Q70" s="198"/>
      <c r="R70" s="189">
        <v>4000</v>
      </c>
      <c r="S70" s="149" t="s">
        <v>734</v>
      </c>
      <c r="T70" s="149"/>
      <c r="U70" s="149" t="s">
        <v>269</v>
      </c>
      <c r="V70" s="149" t="s">
        <v>269</v>
      </c>
      <c r="W70" s="149" t="s">
        <v>269</v>
      </c>
      <c r="X70" s="149" t="s">
        <v>756</v>
      </c>
      <c r="Y70" s="149" t="s">
        <v>205</v>
      </c>
      <c r="Z70" s="149" t="s">
        <v>269</v>
      </c>
      <c r="AA70" s="149"/>
      <c r="AB70" s="149"/>
      <c r="AC70" s="149"/>
      <c r="AD70" s="171"/>
      <c r="AE70" s="147" t="s">
        <v>219</v>
      </c>
      <c r="AF70" s="147" t="s">
        <v>219</v>
      </c>
      <c r="AG70" s="149" t="s">
        <v>757</v>
      </c>
      <c r="AH70" s="147" t="s">
        <v>368</v>
      </c>
      <c r="AI70" s="147" t="s">
        <v>758</v>
      </c>
      <c r="AJ70" s="147" t="s">
        <v>759</v>
      </c>
      <c r="AK70" s="203" t="s">
        <v>368</v>
      </c>
      <c r="AL70" s="203" t="s">
        <v>368</v>
      </c>
      <c r="AM70" s="205" t="s">
        <v>368</v>
      </c>
      <c r="AN70" s="154"/>
      <c r="AO70" s="175"/>
      <c r="AP70" s="154"/>
      <c r="AQ70" s="154"/>
      <c r="AR70" s="143"/>
      <c r="AS70" s="154" t="s">
        <v>234</v>
      </c>
      <c r="AT70" s="167" t="s">
        <v>370</v>
      </c>
      <c r="AU70" s="155" t="s">
        <v>219</v>
      </c>
      <c r="AV70" s="151"/>
      <c r="AW70" s="154"/>
    </row>
    <row r="71" customFormat="1" ht="47" customHeight="1" spans="1:49">
      <c r="A71" s="144">
        <v>61</v>
      </c>
      <c r="B71" s="163" t="s">
        <v>760</v>
      </c>
      <c r="C71" s="148"/>
      <c r="D71" s="148" t="str">
        <f t="shared" si="1"/>
        <v>新建</v>
      </c>
      <c r="E71" s="148" t="s">
        <v>197</v>
      </c>
      <c r="F71" s="162" t="s">
        <v>197</v>
      </c>
      <c r="G71" s="163" t="s">
        <v>761</v>
      </c>
      <c r="H71" s="150" t="s">
        <v>40</v>
      </c>
      <c r="I71" s="187">
        <v>5000</v>
      </c>
      <c r="J71" s="148" t="s">
        <v>266</v>
      </c>
      <c r="K71" s="148" t="s">
        <v>267</v>
      </c>
      <c r="L71" s="140">
        <v>0</v>
      </c>
      <c r="M71" s="169">
        <v>5000</v>
      </c>
      <c r="N71" s="169"/>
      <c r="O71" s="169"/>
      <c r="P71" s="169"/>
      <c r="Q71" s="169"/>
      <c r="R71" s="189">
        <v>5000</v>
      </c>
      <c r="S71" s="147" t="s">
        <v>252</v>
      </c>
      <c r="T71" s="149"/>
      <c r="U71" s="163" t="s">
        <v>269</v>
      </c>
      <c r="V71" s="149" t="s">
        <v>205</v>
      </c>
      <c r="W71" s="149" t="s">
        <v>205</v>
      </c>
      <c r="X71" s="149" t="s">
        <v>205</v>
      </c>
      <c r="Y71" s="149" t="s">
        <v>205</v>
      </c>
      <c r="Z71" s="149" t="s">
        <v>205</v>
      </c>
      <c r="AA71" s="233"/>
      <c r="AB71" s="233"/>
      <c r="AC71" s="244"/>
      <c r="AD71" s="171"/>
      <c r="AE71" s="147" t="s">
        <v>219</v>
      </c>
      <c r="AF71" s="147" t="s">
        <v>219</v>
      </c>
      <c r="AG71" s="149" t="s">
        <v>762</v>
      </c>
      <c r="AH71" s="147" t="s">
        <v>763</v>
      </c>
      <c r="AI71" s="147" t="s">
        <v>764</v>
      </c>
      <c r="AJ71" s="147" t="s">
        <v>762</v>
      </c>
      <c r="AK71" s="147" t="s">
        <v>763</v>
      </c>
      <c r="AL71" s="147" t="s">
        <v>763</v>
      </c>
      <c r="AM71" s="151" t="s">
        <v>763</v>
      </c>
      <c r="AN71" s="154" t="s">
        <v>765</v>
      </c>
      <c r="AO71" s="154">
        <v>18838972367</v>
      </c>
      <c r="AP71" s="154" t="s">
        <v>765</v>
      </c>
      <c r="AQ71" s="154"/>
      <c r="AR71" s="143"/>
      <c r="AS71" s="154" t="s">
        <v>234</v>
      </c>
      <c r="AT71" s="156" t="s">
        <v>766</v>
      </c>
      <c r="AU71" s="154" t="s">
        <v>767</v>
      </c>
      <c r="AV71" s="151" t="s">
        <v>768</v>
      </c>
      <c r="AW71" s="154"/>
    </row>
    <row r="72" customFormat="1" ht="20" customHeight="1" spans="1:49">
      <c r="A72" s="144"/>
      <c r="B72" s="163" t="s">
        <v>248</v>
      </c>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c r="AA72" s="163"/>
      <c r="AB72" s="163"/>
      <c r="AC72" s="163"/>
      <c r="AD72" s="163"/>
      <c r="AE72" s="163"/>
      <c r="AF72" s="163"/>
      <c r="AG72" s="163"/>
      <c r="AH72" s="163"/>
      <c r="AI72" s="163"/>
      <c r="AJ72" s="163"/>
      <c r="AK72" s="163"/>
      <c r="AL72" s="163"/>
      <c r="AM72" s="151"/>
      <c r="AN72" s="154"/>
      <c r="AO72" s="154"/>
      <c r="AP72" s="154"/>
      <c r="AQ72" s="154"/>
      <c r="AR72" s="143"/>
      <c r="AS72" s="154"/>
      <c r="AT72" s="156"/>
      <c r="AU72" s="154"/>
      <c r="AV72" s="151"/>
      <c r="AW72" s="154"/>
    </row>
    <row r="73" customFormat="1" ht="65" customHeight="1" spans="1:49">
      <c r="A73" s="144">
        <v>62</v>
      </c>
      <c r="B73" s="163" t="s">
        <v>769</v>
      </c>
      <c r="C73" s="148"/>
      <c r="D73" s="148" t="str">
        <f t="shared" ref="D73:D106" si="2">IF(LEFT(H73,4)="2025","新建","续建")</f>
        <v>续建</v>
      </c>
      <c r="E73" s="148" t="s">
        <v>197</v>
      </c>
      <c r="F73" s="204"/>
      <c r="G73" s="163" t="s">
        <v>770</v>
      </c>
      <c r="H73" s="150" t="s">
        <v>771</v>
      </c>
      <c r="I73" s="189">
        <v>945934</v>
      </c>
      <c r="J73" s="162" t="s">
        <v>266</v>
      </c>
      <c r="K73" s="162" t="s">
        <v>267</v>
      </c>
      <c r="L73" s="169">
        <v>0</v>
      </c>
      <c r="M73" s="169">
        <v>945934</v>
      </c>
      <c r="N73" s="169"/>
      <c r="O73" s="169"/>
      <c r="P73" s="169"/>
      <c r="Q73" s="169">
        <v>766700</v>
      </c>
      <c r="R73" s="187">
        <v>112900</v>
      </c>
      <c r="S73" s="199" t="s">
        <v>252</v>
      </c>
      <c r="T73" s="149">
        <v>754822</v>
      </c>
      <c r="U73" s="149" t="s">
        <v>772</v>
      </c>
      <c r="V73" s="149" t="s">
        <v>773</v>
      </c>
      <c r="W73" s="149" t="s">
        <v>774</v>
      </c>
      <c r="X73" s="149" t="s">
        <v>775</v>
      </c>
      <c r="Y73" s="149" t="s">
        <v>219</v>
      </c>
      <c r="Z73" s="149" t="s">
        <v>776</v>
      </c>
      <c r="AA73" s="171">
        <v>7227.055</v>
      </c>
      <c r="AB73" s="171">
        <v>7227.055</v>
      </c>
      <c r="AC73" s="171">
        <v>0</v>
      </c>
      <c r="AD73" s="171"/>
      <c r="AE73" s="147" t="s">
        <v>219</v>
      </c>
      <c r="AF73" s="147" t="s">
        <v>219</v>
      </c>
      <c r="AG73" s="149" t="s">
        <v>777</v>
      </c>
      <c r="AH73" s="147" t="s">
        <v>778</v>
      </c>
      <c r="AI73" s="147" t="s">
        <v>698</v>
      </c>
      <c r="AJ73" s="245" t="s">
        <v>779</v>
      </c>
      <c r="AK73" s="147" t="s">
        <v>780</v>
      </c>
      <c r="AL73" s="147" t="s">
        <v>780</v>
      </c>
      <c r="AM73" s="151" t="s">
        <v>780</v>
      </c>
      <c r="AN73" s="166" t="s">
        <v>781</v>
      </c>
      <c r="AO73" s="196">
        <v>13903992268</v>
      </c>
      <c r="AP73" s="166" t="s">
        <v>782</v>
      </c>
      <c r="AQ73" s="197"/>
      <c r="AR73" s="239"/>
      <c r="AS73" s="155" t="s">
        <v>234</v>
      </c>
      <c r="AT73" s="156" t="s">
        <v>783</v>
      </c>
      <c r="AU73" s="155" t="s">
        <v>219</v>
      </c>
      <c r="AV73" s="157"/>
      <c r="AW73" s="155"/>
    </row>
    <row r="74" customFormat="1" ht="40.5" spans="1:49">
      <c r="A74" s="144">
        <v>63</v>
      </c>
      <c r="B74" s="163" t="s">
        <v>784</v>
      </c>
      <c r="C74" s="148"/>
      <c r="D74" s="148" t="str">
        <f t="shared" si="2"/>
        <v>续建</v>
      </c>
      <c r="E74" s="148" t="s">
        <v>197</v>
      </c>
      <c r="F74" s="204"/>
      <c r="G74" s="163" t="s">
        <v>785</v>
      </c>
      <c r="H74" s="150" t="s">
        <v>771</v>
      </c>
      <c r="I74" s="189">
        <v>827213</v>
      </c>
      <c r="J74" s="162" t="s">
        <v>266</v>
      </c>
      <c r="K74" s="162" t="s">
        <v>267</v>
      </c>
      <c r="L74" s="169">
        <v>0</v>
      </c>
      <c r="M74" s="169">
        <v>827213</v>
      </c>
      <c r="N74" s="169"/>
      <c r="O74" s="169"/>
      <c r="P74" s="169"/>
      <c r="Q74" s="169">
        <v>617200</v>
      </c>
      <c r="R74" s="187">
        <v>90000</v>
      </c>
      <c r="S74" s="199" t="s">
        <v>252</v>
      </c>
      <c r="T74" s="149">
        <v>607812</v>
      </c>
      <c r="U74" s="149" t="s">
        <v>786</v>
      </c>
      <c r="V74" s="149" t="s">
        <v>787</v>
      </c>
      <c r="W74" s="149" t="s">
        <v>788</v>
      </c>
      <c r="X74" s="149" t="s">
        <v>789</v>
      </c>
      <c r="Y74" s="149" t="s">
        <v>219</v>
      </c>
      <c r="Z74" s="149" t="s">
        <v>790</v>
      </c>
      <c r="AA74" s="171">
        <v>6838.215</v>
      </c>
      <c r="AB74" s="171">
        <v>6838.215</v>
      </c>
      <c r="AC74" s="171">
        <v>0</v>
      </c>
      <c r="AD74" s="171"/>
      <c r="AE74" s="147" t="s">
        <v>219</v>
      </c>
      <c r="AF74" s="147" t="s">
        <v>219</v>
      </c>
      <c r="AG74" s="149" t="s">
        <v>791</v>
      </c>
      <c r="AH74" s="147" t="s">
        <v>792</v>
      </c>
      <c r="AI74" s="147" t="s">
        <v>698</v>
      </c>
      <c r="AJ74" s="245" t="s">
        <v>779</v>
      </c>
      <c r="AK74" s="147" t="s">
        <v>780</v>
      </c>
      <c r="AL74" s="147" t="s">
        <v>780</v>
      </c>
      <c r="AM74" s="151" t="s">
        <v>780</v>
      </c>
      <c r="AN74" s="154" t="s">
        <v>781</v>
      </c>
      <c r="AO74" s="211">
        <v>13903992268</v>
      </c>
      <c r="AP74" s="154" t="s">
        <v>782</v>
      </c>
      <c r="AQ74" s="154"/>
      <c r="AR74" s="239"/>
      <c r="AS74" s="155" t="s">
        <v>234</v>
      </c>
      <c r="AT74" s="156"/>
      <c r="AU74" s="155"/>
      <c r="AV74" s="157"/>
      <c r="AW74" s="155"/>
    </row>
    <row r="75" customFormat="1" ht="40.5" spans="1:49">
      <c r="A75" s="144">
        <v>64</v>
      </c>
      <c r="B75" s="163" t="s">
        <v>793</v>
      </c>
      <c r="C75" s="148"/>
      <c r="D75" s="148" t="str">
        <f t="shared" si="2"/>
        <v>续建</v>
      </c>
      <c r="E75" s="148" t="s">
        <v>197</v>
      </c>
      <c r="F75" s="148"/>
      <c r="G75" s="172" t="s">
        <v>794</v>
      </c>
      <c r="H75" s="150" t="s">
        <v>795</v>
      </c>
      <c r="I75" s="189">
        <v>500000</v>
      </c>
      <c r="J75" s="148" t="s">
        <v>266</v>
      </c>
      <c r="K75" s="148" t="s">
        <v>267</v>
      </c>
      <c r="L75" s="169">
        <v>0</v>
      </c>
      <c r="M75" s="169">
        <v>500000</v>
      </c>
      <c r="N75" s="169">
        <v>0</v>
      </c>
      <c r="O75" s="169">
        <v>0</v>
      </c>
      <c r="P75" s="169">
        <v>0</v>
      </c>
      <c r="Q75" s="169">
        <v>150000</v>
      </c>
      <c r="R75" s="190">
        <v>100000</v>
      </c>
      <c r="S75" s="191" t="s">
        <v>796</v>
      </c>
      <c r="T75" s="149" t="s">
        <v>797</v>
      </c>
      <c r="U75" s="191" t="s">
        <v>798</v>
      </c>
      <c r="V75" s="191" t="s">
        <v>205</v>
      </c>
      <c r="W75" s="191" t="s">
        <v>205</v>
      </c>
      <c r="X75" s="191" t="s">
        <v>269</v>
      </c>
      <c r="Y75" s="191" t="s">
        <v>269</v>
      </c>
      <c r="Z75" s="191" t="s">
        <v>205</v>
      </c>
      <c r="AA75" s="191">
        <v>0</v>
      </c>
      <c r="AB75" s="159">
        <v>0</v>
      </c>
      <c r="AC75" s="159">
        <v>0</v>
      </c>
      <c r="AD75" s="171"/>
      <c r="AE75" s="147" t="s">
        <v>219</v>
      </c>
      <c r="AF75" s="147" t="s">
        <v>219</v>
      </c>
      <c r="AG75" s="149" t="s">
        <v>799</v>
      </c>
      <c r="AH75" s="147" t="s">
        <v>272</v>
      </c>
      <c r="AI75" s="147" t="s">
        <v>800</v>
      </c>
      <c r="AJ75" s="147" t="s">
        <v>272</v>
      </c>
      <c r="AK75" s="147" t="s">
        <v>272</v>
      </c>
      <c r="AL75" s="147" t="s">
        <v>272</v>
      </c>
      <c r="AM75" s="151" t="s">
        <v>274</v>
      </c>
      <c r="AN75" s="175">
        <v>18768801766</v>
      </c>
      <c r="AO75" s="154" t="s">
        <v>274</v>
      </c>
      <c r="AP75" s="154"/>
      <c r="AQ75" s="154">
        <v>18768801766</v>
      </c>
      <c r="AR75" s="143"/>
      <c r="AS75" s="154" t="s">
        <v>234</v>
      </c>
      <c r="AT75" s="192" t="s">
        <v>801</v>
      </c>
      <c r="AU75" s="154"/>
      <c r="AV75" s="157"/>
      <c r="AW75" s="155"/>
    </row>
    <row r="76" customFormat="1" ht="50" customHeight="1" spans="1:49">
      <c r="A76" s="144">
        <v>65</v>
      </c>
      <c r="B76" s="163" t="s">
        <v>802</v>
      </c>
      <c r="C76" s="148"/>
      <c r="D76" s="148" t="str">
        <f t="shared" si="2"/>
        <v>续建</v>
      </c>
      <c r="E76" s="148" t="s">
        <v>197</v>
      </c>
      <c r="F76" s="204"/>
      <c r="G76" s="163" t="s">
        <v>803</v>
      </c>
      <c r="H76" s="150" t="s">
        <v>804</v>
      </c>
      <c r="I76" s="189">
        <v>417062</v>
      </c>
      <c r="J76" s="162" t="s">
        <v>266</v>
      </c>
      <c r="K76" s="162" t="s">
        <v>267</v>
      </c>
      <c r="L76" s="169">
        <v>0</v>
      </c>
      <c r="M76" s="169">
        <v>417062</v>
      </c>
      <c r="N76" s="169"/>
      <c r="O76" s="169"/>
      <c r="P76" s="169"/>
      <c r="Q76" s="169">
        <v>301000</v>
      </c>
      <c r="R76" s="187">
        <v>60000</v>
      </c>
      <c r="S76" s="199" t="s">
        <v>252</v>
      </c>
      <c r="T76" s="149">
        <v>298863</v>
      </c>
      <c r="U76" s="149" t="s">
        <v>805</v>
      </c>
      <c r="V76" s="149" t="s">
        <v>806</v>
      </c>
      <c r="W76" s="149" t="s">
        <v>807</v>
      </c>
      <c r="X76" s="149" t="s">
        <v>808</v>
      </c>
      <c r="Y76" s="149" t="s">
        <v>219</v>
      </c>
      <c r="Z76" s="149" t="s">
        <v>809</v>
      </c>
      <c r="AA76" s="171">
        <v>4081.9935</v>
      </c>
      <c r="AB76" s="171">
        <v>4081.9935</v>
      </c>
      <c r="AC76" s="171">
        <v>0</v>
      </c>
      <c r="AD76" s="171"/>
      <c r="AE76" s="147" t="s">
        <v>219</v>
      </c>
      <c r="AF76" s="147" t="s">
        <v>219</v>
      </c>
      <c r="AG76" s="149" t="s">
        <v>810</v>
      </c>
      <c r="AH76" s="147" t="s">
        <v>811</v>
      </c>
      <c r="AI76" s="147" t="s">
        <v>698</v>
      </c>
      <c r="AJ76" s="245" t="s">
        <v>779</v>
      </c>
      <c r="AK76" s="147" t="s">
        <v>780</v>
      </c>
      <c r="AL76" s="147" t="s">
        <v>780</v>
      </c>
      <c r="AM76" s="151" t="s">
        <v>780</v>
      </c>
      <c r="AN76" s="154" t="s">
        <v>781</v>
      </c>
      <c r="AO76" s="175">
        <v>13903992268</v>
      </c>
      <c r="AP76" s="154" t="s">
        <v>782</v>
      </c>
      <c r="AQ76" s="154"/>
      <c r="AR76" s="239"/>
      <c r="AS76" s="155" t="s">
        <v>234</v>
      </c>
      <c r="AT76" s="156"/>
      <c r="AU76" s="155"/>
      <c r="AV76" s="157"/>
      <c r="AW76" s="155"/>
    </row>
    <row r="77" customFormat="1" ht="162" spans="1:49">
      <c r="A77" s="144">
        <v>66</v>
      </c>
      <c r="B77" s="163" t="s">
        <v>812</v>
      </c>
      <c r="C77" s="148"/>
      <c r="D77" s="148" t="str">
        <f t="shared" si="2"/>
        <v>续建</v>
      </c>
      <c r="E77" s="148" t="s">
        <v>197</v>
      </c>
      <c r="F77" s="148"/>
      <c r="G77" s="172" t="s">
        <v>813</v>
      </c>
      <c r="H77" s="150" t="s">
        <v>814</v>
      </c>
      <c r="I77" s="189">
        <v>300000</v>
      </c>
      <c r="J77" s="148" t="s">
        <v>266</v>
      </c>
      <c r="K77" s="148" t="s">
        <v>281</v>
      </c>
      <c r="L77" s="169">
        <v>150000</v>
      </c>
      <c r="M77" s="169">
        <v>150000</v>
      </c>
      <c r="N77" s="169">
        <v>0</v>
      </c>
      <c r="O77" s="169">
        <v>0</v>
      </c>
      <c r="P77" s="169">
        <v>0</v>
      </c>
      <c r="Q77" s="169">
        <v>50000</v>
      </c>
      <c r="R77" s="190">
        <v>100000</v>
      </c>
      <c r="S77" s="191" t="s">
        <v>815</v>
      </c>
      <c r="T77" s="149" t="s">
        <v>816</v>
      </c>
      <c r="U77" s="191" t="s">
        <v>817</v>
      </c>
      <c r="V77" s="191" t="s">
        <v>205</v>
      </c>
      <c r="W77" s="191" t="s">
        <v>205</v>
      </c>
      <c r="X77" s="191" t="s">
        <v>205</v>
      </c>
      <c r="Y77" s="191" t="s">
        <v>205</v>
      </c>
      <c r="Z77" s="191" t="s">
        <v>205</v>
      </c>
      <c r="AA77" s="191">
        <v>0</v>
      </c>
      <c r="AB77" s="159">
        <v>0</v>
      </c>
      <c r="AC77" s="159">
        <v>0</v>
      </c>
      <c r="AD77" s="171"/>
      <c r="AE77" s="147" t="s">
        <v>219</v>
      </c>
      <c r="AF77" s="147" t="s">
        <v>219</v>
      </c>
      <c r="AG77" s="147" t="s">
        <v>818</v>
      </c>
      <c r="AH77" s="147" t="s">
        <v>272</v>
      </c>
      <c r="AI77" s="147" t="s">
        <v>819</v>
      </c>
      <c r="AJ77" s="147" t="s">
        <v>272</v>
      </c>
      <c r="AK77" s="147" t="s">
        <v>272</v>
      </c>
      <c r="AL77" s="147" t="s">
        <v>272</v>
      </c>
      <c r="AM77" s="151" t="s">
        <v>820</v>
      </c>
      <c r="AN77" s="175">
        <v>13937416877</v>
      </c>
      <c r="AO77" s="154" t="s">
        <v>820</v>
      </c>
      <c r="AP77" s="154"/>
      <c r="AQ77" s="154">
        <v>13937416877</v>
      </c>
      <c r="AR77" s="143"/>
      <c r="AS77" s="154" t="s">
        <v>234</v>
      </c>
      <c r="AT77" s="192" t="s">
        <v>821</v>
      </c>
      <c r="AU77" s="154"/>
      <c r="AV77" s="157"/>
      <c r="AW77" s="155"/>
    </row>
    <row r="78" customFormat="1" ht="40.5" spans="1:49">
      <c r="A78" s="144">
        <v>67</v>
      </c>
      <c r="B78" s="163" t="s">
        <v>822</v>
      </c>
      <c r="C78" s="148"/>
      <c r="D78" s="148" t="str">
        <f t="shared" si="2"/>
        <v>续建</v>
      </c>
      <c r="E78" s="147" t="s">
        <v>197</v>
      </c>
      <c r="F78" s="148"/>
      <c r="G78" s="163" t="s">
        <v>823</v>
      </c>
      <c r="H78" s="150" t="s">
        <v>824</v>
      </c>
      <c r="I78" s="189">
        <v>200000</v>
      </c>
      <c r="J78" s="147" t="s">
        <v>266</v>
      </c>
      <c r="K78" s="147" t="s">
        <v>267</v>
      </c>
      <c r="L78" s="169">
        <v>0</v>
      </c>
      <c r="M78" s="169">
        <v>200000</v>
      </c>
      <c r="N78" s="169"/>
      <c r="O78" s="169"/>
      <c r="P78" s="169"/>
      <c r="Q78" s="169">
        <v>100000</v>
      </c>
      <c r="R78" s="189">
        <v>70000</v>
      </c>
      <c r="S78" s="207" t="s">
        <v>825</v>
      </c>
      <c r="T78" s="149" t="s">
        <v>826</v>
      </c>
      <c r="U78" s="149" t="s">
        <v>827</v>
      </c>
      <c r="V78" s="149" t="s">
        <v>617</v>
      </c>
      <c r="W78" s="149" t="s">
        <v>617</v>
      </c>
      <c r="X78" s="149" t="s">
        <v>205</v>
      </c>
      <c r="Y78" s="149" t="s">
        <v>205</v>
      </c>
      <c r="Z78" s="149" t="s">
        <v>617</v>
      </c>
      <c r="AA78" s="191">
        <v>0</v>
      </c>
      <c r="AB78" s="159">
        <v>0</v>
      </c>
      <c r="AC78" s="159">
        <v>0</v>
      </c>
      <c r="AD78" s="171"/>
      <c r="AE78" s="147" t="s">
        <v>219</v>
      </c>
      <c r="AF78" s="147" t="s">
        <v>219</v>
      </c>
      <c r="AG78" s="149" t="s">
        <v>377</v>
      </c>
      <c r="AH78" s="147" t="s">
        <v>378</v>
      </c>
      <c r="AI78" s="147" t="s">
        <v>378</v>
      </c>
      <c r="AJ78" s="147" t="s">
        <v>828</v>
      </c>
      <c r="AK78" s="147" t="s">
        <v>378</v>
      </c>
      <c r="AL78" s="147" t="s">
        <v>378</v>
      </c>
      <c r="AM78" s="151" t="s">
        <v>829</v>
      </c>
      <c r="AN78" s="175">
        <v>19138083758</v>
      </c>
      <c r="AO78" s="154" t="s">
        <v>829</v>
      </c>
      <c r="AP78" s="154">
        <v>2750566</v>
      </c>
      <c r="AQ78" s="154">
        <v>19138083758</v>
      </c>
      <c r="AR78" s="143"/>
      <c r="AS78" s="154" t="s">
        <v>234</v>
      </c>
      <c r="AT78" s="156" t="s">
        <v>830</v>
      </c>
      <c r="AU78" s="154" t="s">
        <v>219</v>
      </c>
      <c r="AV78" s="151"/>
      <c r="AW78" s="154"/>
    </row>
    <row r="79" customFormat="1" ht="54" spans="1:49">
      <c r="A79" s="144">
        <v>68</v>
      </c>
      <c r="B79" s="191" t="s">
        <v>831</v>
      </c>
      <c r="C79" s="148"/>
      <c r="D79" s="148" t="str">
        <f t="shared" si="2"/>
        <v>续建</v>
      </c>
      <c r="E79" s="148" t="s">
        <v>197</v>
      </c>
      <c r="F79" s="148" t="s">
        <v>225</v>
      </c>
      <c r="G79" s="149" t="s">
        <v>832</v>
      </c>
      <c r="H79" s="150" t="s">
        <v>128</v>
      </c>
      <c r="I79" s="189">
        <v>200000</v>
      </c>
      <c r="J79" s="162" t="s">
        <v>266</v>
      </c>
      <c r="K79" s="162" t="s">
        <v>281</v>
      </c>
      <c r="L79" s="180">
        <v>80000</v>
      </c>
      <c r="M79" s="180">
        <v>120000</v>
      </c>
      <c r="N79" s="180">
        <v>0</v>
      </c>
      <c r="O79" s="180">
        <v>0</v>
      </c>
      <c r="P79" s="180">
        <v>0</v>
      </c>
      <c r="Q79" s="198"/>
      <c r="R79" s="189">
        <v>20000</v>
      </c>
      <c r="S79" s="147" t="s">
        <v>833</v>
      </c>
      <c r="T79" s="147"/>
      <c r="U79" s="147" t="s">
        <v>834</v>
      </c>
      <c r="V79" s="147" t="s">
        <v>835</v>
      </c>
      <c r="W79" s="147" t="s">
        <v>602</v>
      </c>
      <c r="X79" s="147" t="s">
        <v>836</v>
      </c>
      <c r="Y79" s="147" t="s">
        <v>205</v>
      </c>
      <c r="Z79" s="147" t="s">
        <v>837</v>
      </c>
      <c r="AA79" s="147"/>
      <c r="AB79" s="147"/>
      <c r="AC79" s="147"/>
      <c r="AD79" s="162"/>
      <c r="AE79" s="147" t="s">
        <v>219</v>
      </c>
      <c r="AF79" s="147" t="s">
        <v>219</v>
      </c>
      <c r="AG79" s="147" t="s">
        <v>838</v>
      </c>
      <c r="AH79" s="147" t="s">
        <v>368</v>
      </c>
      <c r="AI79" s="172" t="s">
        <v>839</v>
      </c>
      <c r="AJ79" s="147" t="s">
        <v>468</v>
      </c>
      <c r="AK79" s="203" t="s">
        <v>368</v>
      </c>
      <c r="AL79" s="203" t="s">
        <v>368</v>
      </c>
      <c r="AM79" s="205" t="s">
        <v>368</v>
      </c>
      <c r="AN79" s="154"/>
      <c r="AO79" s="175"/>
      <c r="AP79" s="154"/>
      <c r="AQ79" s="154"/>
      <c r="AR79" s="143"/>
      <c r="AS79" s="154" t="s">
        <v>234</v>
      </c>
      <c r="AT79" s="167" t="s">
        <v>840</v>
      </c>
      <c r="AU79" s="155" t="s">
        <v>219</v>
      </c>
      <c r="AV79" s="151"/>
      <c r="AW79" s="154"/>
    </row>
    <row r="80" customFormat="1" ht="64" customHeight="1" spans="1:49">
      <c r="A80" s="144">
        <v>69</v>
      </c>
      <c r="B80" s="191" t="s">
        <v>841</v>
      </c>
      <c r="C80" s="148"/>
      <c r="D80" s="148" t="str">
        <f t="shared" si="2"/>
        <v>续建</v>
      </c>
      <c r="E80" s="148" t="s">
        <v>225</v>
      </c>
      <c r="F80" s="148" t="s">
        <v>197</v>
      </c>
      <c r="G80" s="149" t="s">
        <v>842</v>
      </c>
      <c r="H80" s="150" t="s">
        <v>843</v>
      </c>
      <c r="I80" s="189">
        <v>160000</v>
      </c>
      <c r="J80" s="162" t="s">
        <v>266</v>
      </c>
      <c r="K80" s="162" t="s">
        <v>267</v>
      </c>
      <c r="L80" s="180">
        <v>0</v>
      </c>
      <c r="M80" s="180">
        <v>160000</v>
      </c>
      <c r="N80" s="180">
        <v>0</v>
      </c>
      <c r="O80" s="180">
        <v>0</v>
      </c>
      <c r="P80" s="180">
        <v>0</v>
      </c>
      <c r="Q80" s="198"/>
      <c r="R80" s="189">
        <v>80000</v>
      </c>
      <c r="S80" s="149" t="s">
        <v>844</v>
      </c>
      <c r="T80" s="149"/>
      <c r="U80" s="149" t="s">
        <v>845</v>
      </c>
      <c r="V80" s="149" t="s">
        <v>205</v>
      </c>
      <c r="W80" s="149" t="s">
        <v>846</v>
      </c>
      <c r="X80" s="149" t="s">
        <v>375</v>
      </c>
      <c r="Y80" s="149" t="s">
        <v>375</v>
      </c>
      <c r="Z80" s="149" t="s">
        <v>847</v>
      </c>
      <c r="AA80" s="149">
        <v>101</v>
      </c>
      <c r="AB80" s="149">
        <v>101</v>
      </c>
      <c r="AC80" s="149">
        <v>0</v>
      </c>
      <c r="AD80" s="171"/>
      <c r="AE80" s="147" t="s">
        <v>219</v>
      </c>
      <c r="AF80" s="147" t="s">
        <v>219</v>
      </c>
      <c r="AG80" s="149" t="s">
        <v>848</v>
      </c>
      <c r="AH80" s="147" t="s">
        <v>368</v>
      </c>
      <c r="AI80" s="172" t="s">
        <v>849</v>
      </c>
      <c r="AJ80" s="147" t="s">
        <v>368</v>
      </c>
      <c r="AK80" s="203" t="s">
        <v>368</v>
      </c>
      <c r="AL80" s="203" t="s">
        <v>368</v>
      </c>
      <c r="AM80" s="205" t="s">
        <v>368</v>
      </c>
      <c r="AN80" s="154" t="s">
        <v>850</v>
      </c>
      <c r="AO80" s="175">
        <v>13782316968</v>
      </c>
      <c r="AP80" s="154"/>
      <c r="AQ80" s="154">
        <v>13782316968</v>
      </c>
      <c r="AR80" s="143"/>
      <c r="AS80" s="154" t="s">
        <v>234</v>
      </c>
      <c r="AT80" s="167" t="s">
        <v>851</v>
      </c>
      <c r="AU80" s="155" t="s">
        <v>219</v>
      </c>
      <c r="AV80" s="151"/>
      <c r="AW80" s="154"/>
    </row>
    <row r="81" customFormat="1" ht="67.5" spans="1:49">
      <c r="A81" s="144">
        <v>70</v>
      </c>
      <c r="B81" s="163" t="s">
        <v>852</v>
      </c>
      <c r="C81" s="148"/>
      <c r="D81" s="148" t="str">
        <f t="shared" si="2"/>
        <v>续建</v>
      </c>
      <c r="E81" s="148" t="s">
        <v>197</v>
      </c>
      <c r="F81" s="204"/>
      <c r="G81" s="163" t="s">
        <v>853</v>
      </c>
      <c r="H81" s="150" t="s">
        <v>771</v>
      </c>
      <c r="I81" s="189">
        <v>150200</v>
      </c>
      <c r="J81" s="162" t="s">
        <v>266</v>
      </c>
      <c r="K81" s="162" t="s">
        <v>267</v>
      </c>
      <c r="L81" s="169">
        <v>0</v>
      </c>
      <c r="M81" s="169">
        <v>150200</v>
      </c>
      <c r="N81" s="169"/>
      <c r="O81" s="169"/>
      <c r="P81" s="169"/>
      <c r="Q81" s="169">
        <v>119000</v>
      </c>
      <c r="R81" s="187">
        <v>30000</v>
      </c>
      <c r="S81" s="199" t="s">
        <v>252</v>
      </c>
      <c r="T81" s="149">
        <v>117671</v>
      </c>
      <c r="U81" s="149" t="s">
        <v>854</v>
      </c>
      <c r="V81" s="149" t="s">
        <v>855</v>
      </c>
      <c r="W81" s="149" t="s">
        <v>856</v>
      </c>
      <c r="X81" s="149" t="s">
        <v>857</v>
      </c>
      <c r="Y81" s="149" t="s">
        <v>219</v>
      </c>
      <c r="Z81" s="149" t="s">
        <v>858</v>
      </c>
      <c r="AA81" s="171">
        <v>1355.7615</v>
      </c>
      <c r="AB81" s="171">
        <v>1355.7615</v>
      </c>
      <c r="AC81" s="171">
        <v>0</v>
      </c>
      <c r="AD81" s="171"/>
      <c r="AE81" s="147" t="s">
        <v>219</v>
      </c>
      <c r="AF81" s="147" t="s">
        <v>219</v>
      </c>
      <c r="AG81" s="149" t="s">
        <v>859</v>
      </c>
      <c r="AH81" s="147" t="s">
        <v>333</v>
      </c>
      <c r="AI81" s="147" t="s">
        <v>698</v>
      </c>
      <c r="AJ81" s="245" t="s">
        <v>779</v>
      </c>
      <c r="AK81" s="147" t="s">
        <v>780</v>
      </c>
      <c r="AL81" s="147" t="s">
        <v>780</v>
      </c>
      <c r="AM81" s="151" t="s">
        <v>780</v>
      </c>
      <c r="AN81" s="154" t="s">
        <v>781</v>
      </c>
      <c r="AO81" s="175">
        <v>13903992268</v>
      </c>
      <c r="AP81" s="154" t="s">
        <v>782</v>
      </c>
      <c r="AQ81" s="154"/>
      <c r="AR81" s="239"/>
      <c r="AS81" s="155" t="s">
        <v>234</v>
      </c>
      <c r="AT81" s="156"/>
      <c r="AU81" s="155"/>
      <c r="AV81" s="157"/>
      <c r="AW81" s="155"/>
    </row>
    <row r="82" customFormat="1" ht="40.5" spans="1:49">
      <c r="A82" s="144">
        <v>71</v>
      </c>
      <c r="B82" s="163" t="s">
        <v>860</v>
      </c>
      <c r="C82" s="148"/>
      <c r="D82" s="148" t="str">
        <f t="shared" si="2"/>
        <v>续建</v>
      </c>
      <c r="E82" s="148" t="s">
        <v>225</v>
      </c>
      <c r="F82" s="148"/>
      <c r="G82" s="163" t="s">
        <v>861</v>
      </c>
      <c r="H82" s="150" t="s">
        <v>862</v>
      </c>
      <c r="I82" s="189">
        <v>129976</v>
      </c>
      <c r="J82" s="162" t="s">
        <v>266</v>
      </c>
      <c r="K82" s="162" t="s">
        <v>281</v>
      </c>
      <c r="L82" s="169">
        <v>70000</v>
      </c>
      <c r="M82" s="169">
        <v>59976</v>
      </c>
      <c r="N82" s="169"/>
      <c r="O82" s="169"/>
      <c r="P82" s="140"/>
      <c r="Q82" s="169">
        <v>10000</v>
      </c>
      <c r="R82" s="187">
        <v>119976</v>
      </c>
      <c r="S82" s="199" t="s">
        <v>252</v>
      </c>
      <c r="T82" s="149" t="s">
        <v>203</v>
      </c>
      <c r="U82" s="149" t="s">
        <v>863</v>
      </c>
      <c r="V82" s="149"/>
      <c r="W82" s="149"/>
      <c r="X82" s="149"/>
      <c r="Y82" s="149"/>
      <c r="Z82" s="149"/>
      <c r="AA82" s="171">
        <v>29.53</v>
      </c>
      <c r="AB82" s="171">
        <v>0</v>
      </c>
      <c r="AC82" s="171">
        <v>29.53</v>
      </c>
      <c r="AD82" s="171"/>
      <c r="AE82" s="147" t="s">
        <v>219</v>
      </c>
      <c r="AF82" s="147" t="s">
        <v>219</v>
      </c>
      <c r="AG82" s="149" t="s">
        <v>864</v>
      </c>
      <c r="AH82" s="147" t="s">
        <v>865</v>
      </c>
      <c r="AI82" s="147" t="s">
        <v>865</v>
      </c>
      <c r="AJ82" s="147" t="s">
        <v>866</v>
      </c>
      <c r="AK82" s="147" t="s">
        <v>867</v>
      </c>
      <c r="AL82" s="147" t="s">
        <v>867</v>
      </c>
      <c r="AM82" s="151" t="s">
        <v>867</v>
      </c>
      <c r="AN82" s="228" t="s">
        <v>868</v>
      </c>
      <c r="AO82" s="154">
        <v>13839003449</v>
      </c>
      <c r="AP82" s="154" t="s">
        <v>869</v>
      </c>
      <c r="AQ82" s="154"/>
      <c r="AR82" s="143"/>
      <c r="AS82" s="155" t="s">
        <v>234</v>
      </c>
      <c r="AT82" s="156" t="s">
        <v>870</v>
      </c>
      <c r="AU82" s="155"/>
      <c r="AV82" s="157"/>
      <c r="AW82" s="155"/>
    </row>
    <row r="83" customFormat="1" ht="67" customHeight="1" spans="1:49">
      <c r="A83" s="144">
        <v>72</v>
      </c>
      <c r="B83" s="163" t="s">
        <v>871</v>
      </c>
      <c r="C83" s="148"/>
      <c r="D83" s="148" t="str">
        <f t="shared" si="2"/>
        <v>续建</v>
      </c>
      <c r="E83" s="148" t="s">
        <v>197</v>
      </c>
      <c r="F83" s="148"/>
      <c r="G83" s="172" t="s">
        <v>872</v>
      </c>
      <c r="H83" s="150" t="s">
        <v>873</v>
      </c>
      <c r="I83" s="189">
        <v>121437.87</v>
      </c>
      <c r="J83" s="148" t="s">
        <v>266</v>
      </c>
      <c r="K83" s="148" t="s">
        <v>281</v>
      </c>
      <c r="L83" s="169">
        <v>0</v>
      </c>
      <c r="M83" s="169">
        <v>121437.87</v>
      </c>
      <c r="N83" s="169">
        <v>0</v>
      </c>
      <c r="O83" s="169">
        <v>0</v>
      </c>
      <c r="P83" s="169">
        <v>0</v>
      </c>
      <c r="Q83" s="169">
        <v>50000</v>
      </c>
      <c r="R83" s="190">
        <v>50000</v>
      </c>
      <c r="S83" s="201" t="s">
        <v>874</v>
      </c>
      <c r="T83" s="149" t="s">
        <v>875</v>
      </c>
      <c r="U83" s="191" t="s">
        <v>876</v>
      </c>
      <c r="V83" s="191" t="s">
        <v>877</v>
      </c>
      <c r="W83" s="191" t="s">
        <v>269</v>
      </c>
      <c r="X83" s="191" t="s">
        <v>269</v>
      </c>
      <c r="Y83" s="191" t="s">
        <v>269</v>
      </c>
      <c r="Z83" s="191" t="s">
        <v>878</v>
      </c>
      <c r="AA83" s="191">
        <v>0</v>
      </c>
      <c r="AB83" s="159">
        <v>0</v>
      </c>
      <c r="AC83" s="159">
        <v>0</v>
      </c>
      <c r="AD83" s="171"/>
      <c r="AE83" s="147" t="s">
        <v>219</v>
      </c>
      <c r="AF83" s="147" t="s">
        <v>219</v>
      </c>
      <c r="AG83" s="149" t="s">
        <v>517</v>
      </c>
      <c r="AH83" s="147" t="s">
        <v>272</v>
      </c>
      <c r="AI83" s="147" t="s">
        <v>879</v>
      </c>
      <c r="AJ83" s="147" t="s">
        <v>272</v>
      </c>
      <c r="AK83" s="147" t="s">
        <v>272</v>
      </c>
      <c r="AL83" s="147" t="s">
        <v>272</v>
      </c>
      <c r="AM83" s="151" t="s">
        <v>519</v>
      </c>
      <c r="AN83" s="175">
        <v>15836517507</v>
      </c>
      <c r="AO83" s="154" t="s">
        <v>519</v>
      </c>
      <c r="AP83" s="154"/>
      <c r="AQ83" s="154">
        <v>15836517507</v>
      </c>
      <c r="AR83" s="143"/>
      <c r="AS83" s="154" t="s">
        <v>234</v>
      </c>
      <c r="AT83" s="192" t="s">
        <v>880</v>
      </c>
      <c r="AU83" s="154"/>
      <c r="AV83" s="157"/>
      <c r="AW83" s="155"/>
    </row>
    <row r="84" customFormat="1" ht="68" customHeight="1" spans="1:49">
      <c r="A84" s="144">
        <v>73</v>
      </c>
      <c r="B84" s="163" t="s">
        <v>881</v>
      </c>
      <c r="C84" s="148"/>
      <c r="D84" s="148" t="str">
        <f t="shared" si="2"/>
        <v>续建</v>
      </c>
      <c r="E84" s="148" t="s">
        <v>197</v>
      </c>
      <c r="F84" s="148"/>
      <c r="G84" s="172" t="s">
        <v>882</v>
      </c>
      <c r="H84" s="150" t="s">
        <v>883</v>
      </c>
      <c r="I84" s="189">
        <v>120000</v>
      </c>
      <c r="J84" s="148" t="s">
        <v>266</v>
      </c>
      <c r="K84" s="148" t="s">
        <v>267</v>
      </c>
      <c r="L84" s="169">
        <v>0</v>
      </c>
      <c r="M84" s="169">
        <v>120000</v>
      </c>
      <c r="N84" s="169">
        <v>0</v>
      </c>
      <c r="O84" s="169">
        <v>0</v>
      </c>
      <c r="P84" s="169">
        <v>0</v>
      </c>
      <c r="Q84" s="169">
        <v>40000</v>
      </c>
      <c r="R84" s="190">
        <v>60000</v>
      </c>
      <c r="S84" s="191" t="s">
        <v>884</v>
      </c>
      <c r="T84" s="149" t="s">
        <v>885</v>
      </c>
      <c r="U84" s="191" t="s">
        <v>886</v>
      </c>
      <c r="V84" s="191" t="s">
        <v>269</v>
      </c>
      <c r="W84" s="191" t="s">
        <v>887</v>
      </c>
      <c r="X84" s="191" t="s">
        <v>269</v>
      </c>
      <c r="Y84" s="191" t="s">
        <v>269</v>
      </c>
      <c r="Z84" s="191" t="s">
        <v>888</v>
      </c>
      <c r="AA84" s="191">
        <v>0</v>
      </c>
      <c r="AB84" s="159">
        <v>0</v>
      </c>
      <c r="AC84" s="159">
        <v>0</v>
      </c>
      <c r="AD84" s="171"/>
      <c r="AE84" s="147" t="s">
        <v>219</v>
      </c>
      <c r="AF84" s="147" t="s">
        <v>219</v>
      </c>
      <c r="AG84" s="149" t="s">
        <v>889</v>
      </c>
      <c r="AH84" s="147" t="s">
        <v>272</v>
      </c>
      <c r="AI84" s="147" t="s">
        <v>890</v>
      </c>
      <c r="AJ84" s="147" t="s">
        <v>272</v>
      </c>
      <c r="AK84" s="147" t="s">
        <v>272</v>
      </c>
      <c r="AL84" s="147" t="s">
        <v>272</v>
      </c>
      <c r="AM84" s="151" t="s">
        <v>891</v>
      </c>
      <c r="AN84" s="175">
        <v>16638539977</v>
      </c>
      <c r="AO84" s="154" t="s">
        <v>891</v>
      </c>
      <c r="AP84" s="154"/>
      <c r="AQ84" s="154">
        <v>16638539977</v>
      </c>
      <c r="AR84" s="143"/>
      <c r="AS84" s="154" t="s">
        <v>234</v>
      </c>
      <c r="AT84" s="192" t="s">
        <v>892</v>
      </c>
      <c r="AU84" s="154"/>
      <c r="AV84" s="157"/>
      <c r="AW84" s="155"/>
    </row>
    <row r="85" customFormat="1" ht="54" spans="1:49">
      <c r="A85" s="144">
        <v>74</v>
      </c>
      <c r="B85" s="191" t="s">
        <v>893</v>
      </c>
      <c r="C85" s="148"/>
      <c r="D85" s="148" t="str">
        <f t="shared" si="2"/>
        <v>续建</v>
      </c>
      <c r="E85" s="148" t="s">
        <v>197</v>
      </c>
      <c r="F85" s="148" t="s">
        <v>225</v>
      </c>
      <c r="G85" s="149" t="s">
        <v>894</v>
      </c>
      <c r="H85" s="150" t="s">
        <v>895</v>
      </c>
      <c r="I85" s="189">
        <v>70000</v>
      </c>
      <c r="J85" s="162" t="s">
        <v>266</v>
      </c>
      <c r="K85" s="162" t="s">
        <v>267</v>
      </c>
      <c r="L85" s="180">
        <v>0</v>
      </c>
      <c r="M85" s="180">
        <v>70000</v>
      </c>
      <c r="N85" s="180">
        <v>0</v>
      </c>
      <c r="O85" s="180">
        <v>0</v>
      </c>
      <c r="P85" s="180">
        <v>0</v>
      </c>
      <c r="Q85" s="198"/>
      <c r="R85" s="189">
        <v>30000</v>
      </c>
      <c r="S85" s="149" t="s">
        <v>896</v>
      </c>
      <c r="T85" s="149"/>
      <c r="U85" s="149" t="s">
        <v>897</v>
      </c>
      <c r="V85" s="149"/>
      <c r="W85" s="149"/>
      <c r="X85" s="149" t="s">
        <v>375</v>
      </c>
      <c r="Y85" s="149" t="s">
        <v>375</v>
      </c>
      <c r="Z85" s="149"/>
      <c r="AA85" s="149"/>
      <c r="AB85" s="149"/>
      <c r="AC85" s="149"/>
      <c r="AD85" s="171"/>
      <c r="AE85" s="147" t="s">
        <v>219</v>
      </c>
      <c r="AF85" s="147" t="s">
        <v>219</v>
      </c>
      <c r="AG85" s="147" t="s">
        <v>898</v>
      </c>
      <c r="AH85" s="147" t="s">
        <v>368</v>
      </c>
      <c r="AI85" s="172" t="s">
        <v>899</v>
      </c>
      <c r="AJ85" s="147" t="s">
        <v>368</v>
      </c>
      <c r="AK85" s="203" t="s">
        <v>368</v>
      </c>
      <c r="AL85" s="203" t="s">
        <v>368</v>
      </c>
      <c r="AM85" s="205" t="s">
        <v>368</v>
      </c>
      <c r="AN85" s="154" t="s">
        <v>900</v>
      </c>
      <c r="AO85" s="175">
        <v>15837499569</v>
      </c>
      <c r="AP85" s="154"/>
      <c r="AQ85" s="154">
        <v>15837499569</v>
      </c>
      <c r="AR85" s="143"/>
      <c r="AS85" s="154" t="s">
        <v>234</v>
      </c>
      <c r="AT85" s="167" t="s">
        <v>901</v>
      </c>
      <c r="AU85" s="155" t="s">
        <v>219</v>
      </c>
      <c r="AV85" s="151" t="s">
        <v>384</v>
      </c>
      <c r="AW85" s="154" t="s">
        <v>902</v>
      </c>
    </row>
    <row r="86" customFormat="1" ht="82" customHeight="1" spans="1:49">
      <c r="A86" s="144">
        <v>75</v>
      </c>
      <c r="B86" s="163" t="s">
        <v>903</v>
      </c>
      <c r="C86" s="148"/>
      <c r="D86" s="148" t="str">
        <f t="shared" si="2"/>
        <v>续建</v>
      </c>
      <c r="E86" s="148" t="s">
        <v>197</v>
      </c>
      <c r="F86" s="148"/>
      <c r="G86" s="172" t="s">
        <v>904</v>
      </c>
      <c r="H86" s="150" t="s">
        <v>905</v>
      </c>
      <c r="I86" s="189">
        <v>63000</v>
      </c>
      <c r="J86" s="148" t="s">
        <v>266</v>
      </c>
      <c r="K86" s="148" t="s">
        <v>281</v>
      </c>
      <c r="L86" s="169">
        <v>47000</v>
      </c>
      <c r="M86" s="169">
        <v>16000</v>
      </c>
      <c r="N86" s="169">
        <v>0</v>
      </c>
      <c r="O86" s="169">
        <v>0</v>
      </c>
      <c r="P86" s="169">
        <v>0</v>
      </c>
      <c r="Q86" s="169">
        <v>30000</v>
      </c>
      <c r="R86" s="190">
        <v>20000</v>
      </c>
      <c r="S86" s="246" t="s">
        <v>906</v>
      </c>
      <c r="T86" s="149" t="s">
        <v>907</v>
      </c>
      <c r="U86" s="191" t="s">
        <v>908</v>
      </c>
      <c r="V86" s="191" t="s">
        <v>909</v>
      </c>
      <c r="W86" s="191" t="s">
        <v>910</v>
      </c>
      <c r="X86" s="191" t="s">
        <v>269</v>
      </c>
      <c r="Y86" s="191" t="s">
        <v>269</v>
      </c>
      <c r="Z86" s="191" t="s">
        <v>911</v>
      </c>
      <c r="AA86" s="191">
        <v>70</v>
      </c>
      <c r="AB86" s="159">
        <v>70</v>
      </c>
      <c r="AC86" s="159">
        <v>0</v>
      </c>
      <c r="AD86" s="171"/>
      <c r="AE86" s="147" t="s">
        <v>219</v>
      </c>
      <c r="AF86" s="147" t="s">
        <v>219</v>
      </c>
      <c r="AG86" s="147" t="s">
        <v>912</v>
      </c>
      <c r="AH86" s="147" t="s">
        <v>272</v>
      </c>
      <c r="AI86" s="147" t="s">
        <v>913</v>
      </c>
      <c r="AJ86" s="147" t="s">
        <v>272</v>
      </c>
      <c r="AK86" s="147" t="s">
        <v>272</v>
      </c>
      <c r="AL86" s="147" t="s">
        <v>272</v>
      </c>
      <c r="AM86" s="151" t="s">
        <v>914</v>
      </c>
      <c r="AN86" s="175">
        <v>18697376615</v>
      </c>
      <c r="AO86" s="154" t="s">
        <v>914</v>
      </c>
      <c r="AP86" s="154"/>
      <c r="AQ86" s="154">
        <v>18697376615</v>
      </c>
      <c r="AR86" s="143"/>
      <c r="AS86" s="154" t="s">
        <v>234</v>
      </c>
      <c r="AT86" s="192" t="s">
        <v>915</v>
      </c>
      <c r="AU86" s="154"/>
      <c r="AV86" s="157"/>
      <c r="AW86" s="155"/>
    </row>
    <row r="87" customFormat="1" ht="62" customHeight="1" spans="1:49">
      <c r="A87" s="144">
        <v>76</v>
      </c>
      <c r="B87" s="218" t="s">
        <v>916</v>
      </c>
      <c r="C87" s="148"/>
      <c r="D87" s="148" t="str">
        <f t="shared" si="2"/>
        <v>续建</v>
      </c>
      <c r="E87" s="188" t="s">
        <v>197</v>
      </c>
      <c r="F87" s="188"/>
      <c r="G87" s="218" t="s">
        <v>917</v>
      </c>
      <c r="H87" s="182" t="s">
        <v>918</v>
      </c>
      <c r="I87" s="183">
        <v>50480</v>
      </c>
      <c r="J87" s="188" t="s">
        <v>266</v>
      </c>
      <c r="K87" s="162" t="s">
        <v>267</v>
      </c>
      <c r="L87" s="220">
        <v>0</v>
      </c>
      <c r="M87" s="220">
        <v>15480.9</v>
      </c>
      <c r="N87" s="220">
        <v>35000</v>
      </c>
      <c r="O87" s="220">
        <v>0</v>
      </c>
      <c r="P87" s="220">
        <v>0</v>
      </c>
      <c r="Q87" s="220">
        <v>34190</v>
      </c>
      <c r="R87" s="183">
        <v>4000</v>
      </c>
      <c r="S87" s="199" t="s">
        <v>252</v>
      </c>
      <c r="T87" s="218" t="s">
        <v>919</v>
      </c>
      <c r="U87" s="218" t="s">
        <v>920</v>
      </c>
      <c r="V87" s="218" t="s">
        <v>921</v>
      </c>
      <c r="W87" s="218" t="s">
        <v>922</v>
      </c>
      <c r="X87" s="218" t="s">
        <v>923</v>
      </c>
      <c r="Y87" s="218" t="s">
        <v>205</v>
      </c>
      <c r="Z87" s="218" t="s">
        <v>924</v>
      </c>
      <c r="AA87" s="218">
        <v>760</v>
      </c>
      <c r="AB87" s="218">
        <v>760</v>
      </c>
      <c r="AC87" s="218">
        <v>0</v>
      </c>
      <c r="AD87" s="218"/>
      <c r="AE87" s="188" t="s">
        <v>219</v>
      </c>
      <c r="AF87" s="188" t="s">
        <v>219</v>
      </c>
      <c r="AG87" s="218" t="s">
        <v>925</v>
      </c>
      <c r="AH87" s="188" t="s">
        <v>926</v>
      </c>
      <c r="AI87" s="188" t="s">
        <v>927</v>
      </c>
      <c r="AJ87" s="148" t="s">
        <v>928</v>
      </c>
      <c r="AK87" s="163" t="s">
        <v>499</v>
      </c>
      <c r="AL87" s="148" t="s">
        <v>499</v>
      </c>
      <c r="AM87" s="195" t="s">
        <v>499</v>
      </c>
      <c r="AN87" s="166" t="s">
        <v>500</v>
      </c>
      <c r="AO87" s="196">
        <v>19903991919</v>
      </c>
      <c r="AP87" s="166" t="s">
        <v>501</v>
      </c>
      <c r="AQ87" s="197">
        <v>2658222</v>
      </c>
      <c r="AR87" s="154"/>
      <c r="AS87" s="155" t="s">
        <v>234</v>
      </c>
      <c r="AT87" s="156"/>
      <c r="AU87" s="155"/>
      <c r="AV87" s="157"/>
      <c r="AW87" s="155"/>
    </row>
    <row r="88" customFormat="1" ht="54" customHeight="1" spans="1:49">
      <c r="A88" s="144">
        <v>77</v>
      </c>
      <c r="B88" s="163" t="s">
        <v>929</v>
      </c>
      <c r="C88" s="148"/>
      <c r="D88" s="148" t="str">
        <f t="shared" si="2"/>
        <v>续建</v>
      </c>
      <c r="E88" s="148" t="s">
        <v>197</v>
      </c>
      <c r="F88" s="140"/>
      <c r="G88" s="163" t="s">
        <v>930</v>
      </c>
      <c r="H88" s="150" t="s">
        <v>931</v>
      </c>
      <c r="I88" s="247">
        <v>50431</v>
      </c>
      <c r="J88" s="162" t="s">
        <v>266</v>
      </c>
      <c r="K88" s="162" t="s">
        <v>281</v>
      </c>
      <c r="L88" s="169"/>
      <c r="M88" s="169">
        <v>50431.8</v>
      </c>
      <c r="N88" s="169"/>
      <c r="O88" s="169"/>
      <c r="P88" s="169"/>
      <c r="Q88" s="169">
        <v>39000</v>
      </c>
      <c r="R88" s="187">
        <v>20000</v>
      </c>
      <c r="S88" s="147" t="s">
        <v>252</v>
      </c>
      <c r="T88" s="149" t="s">
        <v>932</v>
      </c>
      <c r="U88" s="149" t="s">
        <v>933</v>
      </c>
      <c r="V88" s="149" t="s">
        <v>934</v>
      </c>
      <c r="W88" s="149" t="s">
        <v>205</v>
      </c>
      <c r="X88" s="149" t="s">
        <v>205</v>
      </c>
      <c r="Y88" s="149" t="s">
        <v>205</v>
      </c>
      <c r="Z88" s="149" t="s">
        <v>935</v>
      </c>
      <c r="AA88" s="248">
        <v>60.51</v>
      </c>
      <c r="AB88" s="248">
        <v>60.51</v>
      </c>
      <c r="AC88" s="248">
        <v>0</v>
      </c>
      <c r="AD88" s="248"/>
      <c r="AE88" s="147" t="s">
        <v>219</v>
      </c>
      <c r="AF88" s="147" t="s">
        <v>219</v>
      </c>
      <c r="AG88" s="149" t="s">
        <v>936</v>
      </c>
      <c r="AH88" s="147" t="s">
        <v>937</v>
      </c>
      <c r="AI88" s="147" t="s">
        <v>938</v>
      </c>
      <c r="AJ88" s="147" t="s">
        <v>939</v>
      </c>
      <c r="AK88" s="147" t="s">
        <v>940</v>
      </c>
      <c r="AL88" s="147" t="s">
        <v>940</v>
      </c>
      <c r="AM88" s="151" t="s">
        <v>940</v>
      </c>
      <c r="AN88" s="154" t="s">
        <v>941</v>
      </c>
      <c r="AO88" s="299" t="s">
        <v>942</v>
      </c>
      <c r="AP88" s="210" t="s">
        <v>943</v>
      </c>
      <c r="AQ88" s="210"/>
      <c r="AR88" s="156"/>
      <c r="AS88" s="155" t="s">
        <v>234</v>
      </c>
      <c r="AT88" s="156" t="s">
        <v>944</v>
      </c>
      <c r="AU88" s="155" t="s">
        <v>219</v>
      </c>
      <c r="AV88" s="157"/>
      <c r="AW88" s="155"/>
    </row>
    <row r="89" customFormat="1" ht="67.5" spans="1:49">
      <c r="A89" s="144">
        <v>78</v>
      </c>
      <c r="B89" s="163" t="s">
        <v>945</v>
      </c>
      <c r="C89" s="148"/>
      <c r="D89" s="148" t="str">
        <f t="shared" si="2"/>
        <v>续建</v>
      </c>
      <c r="E89" s="148" t="s">
        <v>197</v>
      </c>
      <c r="F89" s="148"/>
      <c r="G89" s="149" t="s">
        <v>946</v>
      </c>
      <c r="H89" s="150" t="s">
        <v>883</v>
      </c>
      <c r="I89" s="189">
        <v>50000</v>
      </c>
      <c r="J89" s="148" t="s">
        <v>266</v>
      </c>
      <c r="K89" s="148" t="s">
        <v>267</v>
      </c>
      <c r="L89" s="169">
        <v>0</v>
      </c>
      <c r="M89" s="169">
        <v>50000</v>
      </c>
      <c r="N89" s="169">
        <v>0</v>
      </c>
      <c r="O89" s="169">
        <v>0</v>
      </c>
      <c r="P89" s="169">
        <v>0</v>
      </c>
      <c r="Q89" s="169">
        <v>20000</v>
      </c>
      <c r="R89" s="190">
        <v>20000</v>
      </c>
      <c r="S89" s="191" t="s">
        <v>947</v>
      </c>
      <c r="T89" s="149" t="s">
        <v>948</v>
      </c>
      <c r="U89" s="191" t="s">
        <v>949</v>
      </c>
      <c r="V89" s="191" t="s">
        <v>205</v>
      </c>
      <c r="W89" s="191" t="s">
        <v>205</v>
      </c>
      <c r="X89" s="191" t="s">
        <v>205</v>
      </c>
      <c r="Y89" s="191" t="s">
        <v>205</v>
      </c>
      <c r="Z89" s="191" t="s">
        <v>205</v>
      </c>
      <c r="AA89" s="191">
        <v>0</v>
      </c>
      <c r="AB89" s="159">
        <v>0</v>
      </c>
      <c r="AC89" s="159">
        <v>0</v>
      </c>
      <c r="AD89" s="171"/>
      <c r="AE89" s="147" t="s">
        <v>219</v>
      </c>
      <c r="AF89" s="147" t="s">
        <v>219</v>
      </c>
      <c r="AG89" s="149" t="s">
        <v>799</v>
      </c>
      <c r="AH89" s="147" t="s">
        <v>272</v>
      </c>
      <c r="AI89" s="147" t="s">
        <v>273</v>
      </c>
      <c r="AJ89" s="147" t="s">
        <v>272</v>
      </c>
      <c r="AK89" s="147" t="s">
        <v>272</v>
      </c>
      <c r="AL89" s="147" t="s">
        <v>272</v>
      </c>
      <c r="AM89" s="151" t="s">
        <v>274</v>
      </c>
      <c r="AN89" s="175">
        <v>18768801766</v>
      </c>
      <c r="AO89" s="154" t="s">
        <v>274</v>
      </c>
      <c r="AP89" s="154"/>
      <c r="AQ89" s="154">
        <v>18768801766</v>
      </c>
      <c r="AR89" s="143"/>
      <c r="AS89" s="154" t="s">
        <v>234</v>
      </c>
      <c r="AT89" s="192" t="s">
        <v>950</v>
      </c>
      <c r="AU89" s="154"/>
      <c r="AV89" s="157"/>
      <c r="AW89" s="155"/>
    </row>
    <row r="90" customFormat="1" ht="144" customHeight="1" spans="1:49">
      <c r="A90" s="144">
        <v>79</v>
      </c>
      <c r="B90" s="163" t="s">
        <v>951</v>
      </c>
      <c r="C90" s="148"/>
      <c r="D90" s="148" t="str">
        <f t="shared" si="2"/>
        <v>续建</v>
      </c>
      <c r="E90" s="148" t="s">
        <v>197</v>
      </c>
      <c r="F90" s="148"/>
      <c r="G90" s="172" t="s">
        <v>952</v>
      </c>
      <c r="H90" s="150" t="s">
        <v>953</v>
      </c>
      <c r="I90" s="189">
        <v>46222</v>
      </c>
      <c r="J90" s="148" t="s">
        <v>266</v>
      </c>
      <c r="K90" s="148" t="s">
        <v>267</v>
      </c>
      <c r="L90" s="169">
        <v>46222</v>
      </c>
      <c r="M90" s="169">
        <v>0</v>
      </c>
      <c r="N90" s="169">
        <v>0</v>
      </c>
      <c r="O90" s="169">
        <v>0</v>
      </c>
      <c r="P90" s="169">
        <v>0</v>
      </c>
      <c r="Q90" s="169">
        <v>20000</v>
      </c>
      <c r="R90" s="190">
        <v>20000</v>
      </c>
      <c r="S90" s="201" t="s">
        <v>954</v>
      </c>
      <c r="T90" s="149" t="s">
        <v>955</v>
      </c>
      <c r="U90" s="191" t="s">
        <v>956</v>
      </c>
      <c r="V90" s="191" t="s">
        <v>205</v>
      </c>
      <c r="W90" s="191" t="s">
        <v>205</v>
      </c>
      <c r="X90" s="191" t="s">
        <v>205</v>
      </c>
      <c r="Y90" s="191" t="s">
        <v>205</v>
      </c>
      <c r="Z90" s="191" t="s">
        <v>205</v>
      </c>
      <c r="AA90" s="191">
        <v>0</v>
      </c>
      <c r="AB90" s="159">
        <v>0</v>
      </c>
      <c r="AC90" s="159">
        <v>0</v>
      </c>
      <c r="AD90" s="171"/>
      <c r="AE90" s="147" t="s">
        <v>219</v>
      </c>
      <c r="AF90" s="147" t="s">
        <v>219</v>
      </c>
      <c r="AG90" s="149" t="s">
        <v>957</v>
      </c>
      <c r="AH90" s="147" t="s">
        <v>272</v>
      </c>
      <c r="AI90" s="147" t="s">
        <v>291</v>
      </c>
      <c r="AJ90" s="147" t="s">
        <v>272</v>
      </c>
      <c r="AK90" s="147" t="s">
        <v>272</v>
      </c>
      <c r="AL90" s="147" t="s">
        <v>958</v>
      </c>
      <c r="AM90" s="151" t="s">
        <v>959</v>
      </c>
      <c r="AN90" s="175">
        <v>19836187777</v>
      </c>
      <c r="AO90" s="154" t="s">
        <v>959</v>
      </c>
      <c r="AP90" s="154"/>
      <c r="AQ90" s="154">
        <v>19836187777</v>
      </c>
      <c r="AR90" s="143"/>
      <c r="AS90" s="154" t="s">
        <v>234</v>
      </c>
      <c r="AT90" s="192" t="s">
        <v>960</v>
      </c>
      <c r="AU90" s="154"/>
      <c r="AV90" s="157"/>
      <c r="AW90" s="154" t="s">
        <v>961</v>
      </c>
    </row>
    <row r="91" customFormat="1" ht="56" customHeight="1" spans="1:49">
      <c r="A91" s="144">
        <v>80</v>
      </c>
      <c r="B91" s="163" t="s">
        <v>962</v>
      </c>
      <c r="C91" s="148"/>
      <c r="D91" s="148" t="str">
        <f t="shared" si="2"/>
        <v>续建</v>
      </c>
      <c r="E91" s="148" t="s">
        <v>197</v>
      </c>
      <c r="F91" s="148"/>
      <c r="G91" s="172" t="s">
        <v>963</v>
      </c>
      <c r="H91" s="150" t="s">
        <v>953</v>
      </c>
      <c r="I91" s="189">
        <v>39368</v>
      </c>
      <c r="J91" s="148" t="s">
        <v>266</v>
      </c>
      <c r="K91" s="148" t="s">
        <v>267</v>
      </c>
      <c r="L91" s="169">
        <v>0</v>
      </c>
      <c r="M91" s="169">
        <v>39368</v>
      </c>
      <c r="N91" s="169">
        <v>0</v>
      </c>
      <c r="O91" s="169">
        <v>0</v>
      </c>
      <c r="P91" s="169">
        <v>0</v>
      </c>
      <c r="Q91" s="169">
        <v>12000</v>
      </c>
      <c r="R91" s="190">
        <v>20000</v>
      </c>
      <c r="S91" s="159" t="s">
        <v>964</v>
      </c>
      <c r="T91" s="149" t="s">
        <v>965</v>
      </c>
      <c r="U91" s="191" t="s">
        <v>966</v>
      </c>
      <c r="V91" s="191" t="s">
        <v>205</v>
      </c>
      <c r="W91" s="191" t="s">
        <v>269</v>
      </c>
      <c r="X91" s="191" t="s">
        <v>269</v>
      </c>
      <c r="Y91" s="191" t="s">
        <v>269</v>
      </c>
      <c r="Z91" s="191" t="s">
        <v>269</v>
      </c>
      <c r="AA91" s="191">
        <v>0</v>
      </c>
      <c r="AB91" s="159">
        <v>0</v>
      </c>
      <c r="AC91" s="159">
        <v>0</v>
      </c>
      <c r="AD91" s="171"/>
      <c r="AE91" s="147" t="s">
        <v>219</v>
      </c>
      <c r="AF91" s="147" t="s">
        <v>219</v>
      </c>
      <c r="AG91" s="147" t="s">
        <v>595</v>
      </c>
      <c r="AH91" s="147" t="s">
        <v>272</v>
      </c>
      <c r="AI91" s="147" t="s">
        <v>967</v>
      </c>
      <c r="AJ91" s="147" t="s">
        <v>272</v>
      </c>
      <c r="AK91" s="147" t="s">
        <v>272</v>
      </c>
      <c r="AL91" s="147" t="s">
        <v>272</v>
      </c>
      <c r="AM91" s="151" t="s">
        <v>596</v>
      </c>
      <c r="AN91" s="175">
        <v>13608432366</v>
      </c>
      <c r="AO91" s="154" t="s">
        <v>596</v>
      </c>
      <c r="AP91" s="154"/>
      <c r="AQ91" s="154">
        <v>13608432366</v>
      </c>
      <c r="AR91" s="143"/>
      <c r="AS91" s="154" t="s">
        <v>234</v>
      </c>
      <c r="AT91" s="192" t="s">
        <v>968</v>
      </c>
      <c r="AU91" s="154"/>
      <c r="AV91" s="157"/>
      <c r="AW91" s="155"/>
    </row>
    <row r="92" customFormat="1" ht="50" customHeight="1" spans="1:49">
      <c r="A92" s="144">
        <v>81</v>
      </c>
      <c r="B92" s="191" t="s">
        <v>969</v>
      </c>
      <c r="C92" s="148"/>
      <c r="D92" s="148" t="str">
        <f t="shared" si="2"/>
        <v>续建</v>
      </c>
      <c r="E92" s="148" t="s">
        <v>197</v>
      </c>
      <c r="F92" s="148" t="s">
        <v>225</v>
      </c>
      <c r="G92" s="149" t="s">
        <v>970</v>
      </c>
      <c r="H92" s="150" t="s">
        <v>971</v>
      </c>
      <c r="I92" s="189">
        <v>30000</v>
      </c>
      <c r="J92" s="162" t="s">
        <v>266</v>
      </c>
      <c r="K92" s="162" t="s">
        <v>281</v>
      </c>
      <c r="L92" s="180">
        <v>0</v>
      </c>
      <c r="M92" s="180">
        <v>30000</v>
      </c>
      <c r="N92" s="180">
        <v>0</v>
      </c>
      <c r="O92" s="180">
        <v>0</v>
      </c>
      <c r="P92" s="180">
        <v>0</v>
      </c>
      <c r="Q92" s="198"/>
      <c r="R92" s="189">
        <v>10000</v>
      </c>
      <c r="S92" s="147" t="s">
        <v>252</v>
      </c>
      <c r="T92" s="147"/>
      <c r="U92" s="147" t="s">
        <v>972</v>
      </c>
      <c r="V92" s="147" t="s">
        <v>205</v>
      </c>
      <c r="W92" s="147">
        <v>2.022411024e+17</v>
      </c>
      <c r="X92" s="147" t="s">
        <v>375</v>
      </c>
      <c r="Y92" s="147" t="s">
        <v>375</v>
      </c>
      <c r="Z92" s="147" t="s">
        <v>205</v>
      </c>
      <c r="AA92" s="147"/>
      <c r="AB92" s="147"/>
      <c r="AC92" s="147"/>
      <c r="AD92" s="162"/>
      <c r="AE92" s="147" t="s">
        <v>219</v>
      </c>
      <c r="AF92" s="147" t="s">
        <v>219</v>
      </c>
      <c r="AG92" s="147" t="s">
        <v>603</v>
      </c>
      <c r="AH92" s="147" t="s">
        <v>368</v>
      </c>
      <c r="AI92" s="172" t="s">
        <v>973</v>
      </c>
      <c r="AJ92" s="147" t="s">
        <v>368</v>
      </c>
      <c r="AK92" s="203" t="s">
        <v>368</v>
      </c>
      <c r="AL92" s="203" t="s">
        <v>368</v>
      </c>
      <c r="AM92" s="205" t="s">
        <v>368</v>
      </c>
      <c r="AN92" s="154" t="s">
        <v>974</v>
      </c>
      <c r="AO92" s="175">
        <v>15993660699</v>
      </c>
      <c r="AP92" s="154"/>
      <c r="AQ92" s="154">
        <v>15993660699</v>
      </c>
      <c r="AR92" s="143"/>
      <c r="AS92" s="154" t="s">
        <v>234</v>
      </c>
      <c r="AT92" s="167" t="s">
        <v>975</v>
      </c>
      <c r="AU92" s="155"/>
      <c r="AV92" s="151"/>
      <c r="AW92" s="154"/>
    </row>
    <row r="93" customFormat="1" ht="49" customHeight="1" spans="1:49">
      <c r="A93" s="144">
        <v>82</v>
      </c>
      <c r="B93" s="159" t="s">
        <v>119</v>
      </c>
      <c r="C93" s="148"/>
      <c r="D93" s="148" t="str">
        <f t="shared" si="2"/>
        <v>续建</v>
      </c>
      <c r="E93" s="148" t="s">
        <v>197</v>
      </c>
      <c r="F93" s="148" t="s">
        <v>197</v>
      </c>
      <c r="G93" s="159" t="s">
        <v>120</v>
      </c>
      <c r="H93" s="241" t="s">
        <v>121</v>
      </c>
      <c r="I93" s="190">
        <v>30000</v>
      </c>
      <c r="J93" s="148" t="s">
        <v>266</v>
      </c>
      <c r="K93" s="148" t="s">
        <v>281</v>
      </c>
      <c r="L93" s="140">
        <v>0</v>
      </c>
      <c r="M93" s="189">
        <v>30000</v>
      </c>
      <c r="N93" s="189">
        <v>0</v>
      </c>
      <c r="O93" s="189">
        <v>0</v>
      </c>
      <c r="P93" s="189">
        <v>0</v>
      </c>
      <c r="Q93" s="140">
        <v>16800</v>
      </c>
      <c r="R93" s="190">
        <v>12000</v>
      </c>
      <c r="S93" s="147" t="s">
        <v>252</v>
      </c>
      <c r="T93" s="159" t="s">
        <v>976</v>
      </c>
      <c r="U93" s="149" t="s">
        <v>977</v>
      </c>
      <c r="V93" s="149" t="s">
        <v>205</v>
      </c>
      <c r="W93" s="149" t="s">
        <v>205</v>
      </c>
      <c r="X93" s="149" t="s">
        <v>205</v>
      </c>
      <c r="Y93" s="149" t="s">
        <v>205</v>
      </c>
      <c r="Z93" s="149" t="s">
        <v>205</v>
      </c>
      <c r="AA93" s="163">
        <v>0</v>
      </c>
      <c r="AB93" s="163">
        <v>0</v>
      </c>
      <c r="AC93" s="163">
        <v>0</v>
      </c>
      <c r="AD93" s="163"/>
      <c r="AE93" s="147" t="s">
        <v>219</v>
      </c>
      <c r="AF93" s="147" t="s">
        <v>219</v>
      </c>
      <c r="AG93" s="158" t="s">
        <v>978</v>
      </c>
      <c r="AH93" s="147" t="s">
        <v>305</v>
      </c>
      <c r="AI93" s="172" t="s">
        <v>979</v>
      </c>
      <c r="AJ93" s="147" t="s">
        <v>305</v>
      </c>
      <c r="AK93" s="199" t="s">
        <v>305</v>
      </c>
      <c r="AL93" s="199" t="s">
        <v>305</v>
      </c>
      <c r="AM93" s="157" t="s">
        <v>305</v>
      </c>
      <c r="AN93" s="154" t="s">
        <v>980</v>
      </c>
      <c r="AO93" s="175">
        <v>18237466677</v>
      </c>
      <c r="AP93" s="154"/>
      <c r="AQ93" s="154">
        <v>18237466677</v>
      </c>
      <c r="AR93" s="143"/>
      <c r="AS93" s="154" t="s">
        <v>234</v>
      </c>
      <c r="AT93" s="167" t="s">
        <v>981</v>
      </c>
      <c r="AU93" s="154"/>
      <c r="AV93" s="157"/>
      <c r="AW93" s="155"/>
    </row>
    <row r="94" customFormat="1" ht="59" customHeight="1" spans="1:49">
      <c r="A94" s="144">
        <v>83</v>
      </c>
      <c r="B94" s="191" t="s">
        <v>982</v>
      </c>
      <c r="C94" s="148"/>
      <c r="D94" s="148" t="str">
        <f t="shared" si="2"/>
        <v>续建</v>
      </c>
      <c r="E94" s="147" t="s">
        <v>197</v>
      </c>
      <c r="F94" s="148"/>
      <c r="G94" s="149" t="s">
        <v>983</v>
      </c>
      <c r="H94" s="150" t="s">
        <v>984</v>
      </c>
      <c r="I94" s="189">
        <v>26240</v>
      </c>
      <c r="J94" s="147" t="s">
        <v>266</v>
      </c>
      <c r="K94" s="162" t="s">
        <v>267</v>
      </c>
      <c r="L94" s="180">
        <v>0</v>
      </c>
      <c r="M94" s="180">
        <v>26240</v>
      </c>
      <c r="N94" s="180">
        <v>0</v>
      </c>
      <c r="O94" s="180">
        <v>0</v>
      </c>
      <c r="P94" s="180">
        <v>0</v>
      </c>
      <c r="Q94" s="198">
        <v>6240</v>
      </c>
      <c r="R94" s="189">
        <v>20000</v>
      </c>
      <c r="S94" s="149" t="s">
        <v>985</v>
      </c>
      <c r="T94" s="149" t="s">
        <v>986</v>
      </c>
      <c r="U94" s="149" t="s">
        <v>269</v>
      </c>
      <c r="V94" s="149" t="s">
        <v>205</v>
      </c>
      <c r="W94" s="149" t="s">
        <v>205</v>
      </c>
      <c r="X94" s="149" t="s">
        <v>205</v>
      </c>
      <c r="Y94" s="149" t="s">
        <v>205</v>
      </c>
      <c r="Z94" s="149" t="s">
        <v>205</v>
      </c>
      <c r="AA94" s="201">
        <v>90</v>
      </c>
      <c r="AB94" s="201">
        <v>90</v>
      </c>
      <c r="AC94" s="201">
        <v>0</v>
      </c>
      <c r="AD94" s="171"/>
      <c r="AE94" s="147" t="s">
        <v>219</v>
      </c>
      <c r="AF94" s="147" t="s">
        <v>219</v>
      </c>
      <c r="AG94" s="149" t="s">
        <v>987</v>
      </c>
      <c r="AH94" s="147" t="s">
        <v>330</v>
      </c>
      <c r="AI94" s="147" t="s">
        <v>988</v>
      </c>
      <c r="AJ94" s="147" t="s">
        <v>989</v>
      </c>
      <c r="AK94" s="203" t="s">
        <v>333</v>
      </c>
      <c r="AL94" s="203" t="s">
        <v>333</v>
      </c>
      <c r="AM94" s="205" t="s">
        <v>333</v>
      </c>
      <c r="AN94" s="154" t="s">
        <v>990</v>
      </c>
      <c r="AO94" s="175">
        <v>13803743968</v>
      </c>
      <c r="AP94" s="154"/>
      <c r="AQ94" s="154">
        <v>13803743968</v>
      </c>
      <c r="AR94" s="143"/>
      <c r="AS94" s="154" t="s">
        <v>234</v>
      </c>
      <c r="AT94" s="154" t="s">
        <v>347</v>
      </c>
      <c r="AU94" s="154"/>
      <c r="AV94" s="151"/>
      <c r="AW94" s="154"/>
    </row>
    <row r="95" customFormat="1" ht="62" customHeight="1" spans="1:49">
      <c r="A95" s="144">
        <v>84</v>
      </c>
      <c r="B95" s="218" t="s">
        <v>991</v>
      </c>
      <c r="C95" s="148"/>
      <c r="D95" s="148" t="str">
        <f t="shared" si="2"/>
        <v>续建</v>
      </c>
      <c r="E95" s="148" t="s">
        <v>197</v>
      </c>
      <c r="F95" s="148"/>
      <c r="G95" s="177" t="s">
        <v>992</v>
      </c>
      <c r="H95" s="182" t="s">
        <v>993</v>
      </c>
      <c r="I95" s="179">
        <v>21500</v>
      </c>
      <c r="J95" s="162" t="s">
        <v>266</v>
      </c>
      <c r="K95" s="162" t="s">
        <v>267</v>
      </c>
      <c r="L95" s="168">
        <v>0</v>
      </c>
      <c r="M95" s="183">
        <v>100000</v>
      </c>
      <c r="N95" s="168">
        <v>0</v>
      </c>
      <c r="O95" s="168">
        <v>0</v>
      </c>
      <c r="P95" s="168">
        <v>0</v>
      </c>
      <c r="Q95" s="185">
        <v>40000</v>
      </c>
      <c r="R95" s="183">
        <v>12000</v>
      </c>
      <c r="S95" s="218" t="s">
        <v>994</v>
      </c>
      <c r="T95" s="149" t="s">
        <v>995</v>
      </c>
      <c r="U95" s="202" t="s">
        <v>996</v>
      </c>
      <c r="V95" s="149" t="s">
        <v>997</v>
      </c>
      <c r="W95" s="149" t="s">
        <v>998</v>
      </c>
      <c r="X95" s="149" t="s">
        <v>256</v>
      </c>
      <c r="Y95" s="149" t="s">
        <v>205</v>
      </c>
      <c r="Z95" s="149" t="s">
        <v>999</v>
      </c>
      <c r="AA95" s="170">
        <v>0</v>
      </c>
      <c r="AB95" s="170">
        <v>0</v>
      </c>
      <c r="AC95" s="170">
        <v>0</v>
      </c>
      <c r="AD95" s="171"/>
      <c r="AE95" s="147" t="s">
        <v>219</v>
      </c>
      <c r="AF95" s="147" t="s">
        <v>219</v>
      </c>
      <c r="AG95" s="201" t="s">
        <v>665</v>
      </c>
      <c r="AH95" s="147" t="s">
        <v>221</v>
      </c>
      <c r="AI95" s="172" t="s">
        <v>221</v>
      </c>
      <c r="AJ95" s="147"/>
      <c r="AK95" s="147" t="s">
        <v>221</v>
      </c>
      <c r="AL95" s="147" t="s">
        <v>321</v>
      </c>
      <c r="AM95" s="173" t="s">
        <v>666</v>
      </c>
      <c r="AN95" s="152" t="s">
        <v>667</v>
      </c>
      <c r="AO95" s="152" t="s">
        <v>667</v>
      </c>
      <c r="AP95" s="154"/>
      <c r="AQ95" s="175"/>
      <c r="AR95" s="143"/>
      <c r="AS95" s="155" t="s">
        <v>234</v>
      </c>
      <c r="AT95" s="156"/>
      <c r="AU95" s="155"/>
      <c r="AV95" s="157"/>
      <c r="AW95" s="155"/>
    </row>
    <row r="96" customFormat="1" ht="40.5" spans="1:49">
      <c r="A96" s="144">
        <v>85</v>
      </c>
      <c r="B96" s="191" t="s">
        <v>1000</v>
      </c>
      <c r="C96" s="148"/>
      <c r="D96" s="148" t="str">
        <f t="shared" si="2"/>
        <v>续建</v>
      </c>
      <c r="E96" s="147" t="s">
        <v>197</v>
      </c>
      <c r="F96" s="148"/>
      <c r="G96" s="147" t="s">
        <v>1001</v>
      </c>
      <c r="H96" s="150" t="s">
        <v>1002</v>
      </c>
      <c r="I96" s="189">
        <v>19800</v>
      </c>
      <c r="J96" s="147" t="s">
        <v>266</v>
      </c>
      <c r="K96" s="148" t="s">
        <v>281</v>
      </c>
      <c r="L96" s="180">
        <v>0</v>
      </c>
      <c r="M96" s="180">
        <v>19800</v>
      </c>
      <c r="N96" s="180">
        <v>0</v>
      </c>
      <c r="O96" s="180">
        <v>0</v>
      </c>
      <c r="P96" s="180">
        <v>0</v>
      </c>
      <c r="Q96" s="198">
        <v>10000</v>
      </c>
      <c r="R96" s="189">
        <v>9800</v>
      </c>
      <c r="S96" s="147" t="s">
        <v>252</v>
      </c>
      <c r="T96" s="149" t="s">
        <v>1003</v>
      </c>
      <c r="U96" s="149" t="s">
        <v>269</v>
      </c>
      <c r="V96" s="149" t="s">
        <v>205</v>
      </c>
      <c r="W96" s="149" t="s">
        <v>205</v>
      </c>
      <c r="X96" s="149" t="s">
        <v>205</v>
      </c>
      <c r="Y96" s="149" t="s">
        <v>205</v>
      </c>
      <c r="Z96" s="149" t="s">
        <v>269</v>
      </c>
      <c r="AA96" s="149">
        <v>23</v>
      </c>
      <c r="AB96" s="149">
        <v>23</v>
      </c>
      <c r="AC96" s="149">
        <v>0</v>
      </c>
      <c r="AD96" s="171"/>
      <c r="AE96" s="147" t="s">
        <v>219</v>
      </c>
      <c r="AF96" s="147" t="s">
        <v>219</v>
      </c>
      <c r="AG96" s="149" t="s">
        <v>675</v>
      </c>
      <c r="AH96" s="147" t="s">
        <v>330</v>
      </c>
      <c r="AI96" s="172" t="s">
        <v>1004</v>
      </c>
      <c r="AJ96" s="147" t="s">
        <v>675</v>
      </c>
      <c r="AK96" s="203" t="s">
        <v>333</v>
      </c>
      <c r="AL96" s="203" t="s">
        <v>333</v>
      </c>
      <c r="AM96" s="205" t="s">
        <v>333</v>
      </c>
      <c r="AN96" s="154" t="s">
        <v>426</v>
      </c>
      <c r="AO96" s="175">
        <v>15936303991</v>
      </c>
      <c r="AP96" s="154"/>
      <c r="AQ96" s="154">
        <v>15936303991</v>
      </c>
      <c r="AR96" s="143"/>
      <c r="AS96" s="154" t="s">
        <v>234</v>
      </c>
      <c r="AT96" s="154" t="s">
        <v>347</v>
      </c>
      <c r="AU96" s="154"/>
      <c r="AV96" s="151"/>
      <c r="AW96" s="154"/>
    </row>
    <row r="97" customFormat="1" ht="40" customHeight="1" spans="1:49">
      <c r="A97" s="144">
        <v>86</v>
      </c>
      <c r="B97" s="163" t="s">
        <v>1005</v>
      </c>
      <c r="C97" s="148"/>
      <c r="D97" s="148" t="str">
        <f t="shared" si="2"/>
        <v>续建</v>
      </c>
      <c r="E97" s="148" t="s">
        <v>197</v>
      </c>
      <c r="F97" s="148"/>
      <c r="G97" s="148" t="s">
        <v>1006</v>
      </c>
      <c r="H97" s="150" t="s">
        <v>1007</v>
      </c>
      <c r="I97" s="189">
        <v>18000</v>
      </c>
      <c r="J97" s="162" t="s">
        <v>266</v>
      </c>
      <c r="K97" s="162" t="s">
        <v>281</v>
      </c>
      <c r="L97" s="169">
        <v>16000</v>
      </c>
      <c r="M97" s="169">
        <v>2000</v>
      </c>
      <c r="N97" s="169"/>
      <c r="O97" s="169"/>
      <c r="P97" s="169"/>
      <c r="Q97" s="169">
        <v>5000</v>
      </c>
      <c r="R97" s="187">
        <v>3000</v>
      </c>
      <c r="S97" s="149" t="s">
        <v>1008</v>
      </c>
      <c r="T97" s="249" t="s">
        <v>1009</v>
      </c>
      <c r="U97" s="149" t="s">
        <v>977</v>
      </c>
      <c r="V97" s="149" t="s">
        <v>205</v>
      </c>
      <c r="W97" s="149" t="s">
        <v>205</v>
      </c>
      <c r="X97" s="149" t="s">
        <v>205</v>
      </c>
      <c r="Y97" s="149" t="s">
        <v>205</v>
      </c>
      <c r="Z97" s="149" t="s">
        <v>205</v>
      </c>
      <c r="AA97" s="149" t="s">
        <v>205</v>
      </c>
      <c r="AB97" s="149" t="s">
        <v>205</v>
      </c>
      <c r="AC97" s="149" t="s">
        <v>205</v>
      </c>
      <c r="AD97" s="248"/>
      <c r="AE97" s="147" t="s">
        <v>219</v>
      </c>
      <c r="AF97" s="147" t="s">
        <v>219</v>
      </c>
      <c r="AG97" s="149" t="s">
        <v>1010</v>
      </c>
      <c r="AH97" s="147" t="s">
        <v>1011</v>
      </c>
      <c r="AI97" s="147" t="s">
        <v>1012</v>
      </c>
      <c r="AJ97" s="147" t="s">
        <v>939</v>
      </c>
      <c r="AK97" s="147" t="s">
        <v>940</v>
      </c>
      <c r="AL97" s="147" t="s">
        <v>940</v>
      </c>
      <c r="AM97" s="151" t="s">
        <v>940</v>
      </c>
      <c r="AN97" s="154" t="s">
        <v>941</v>
      </c>
      <c r="AO97" s="300" t="s">
        <v>942</v>
      </c>
      <c r="AP97" s="210" t="s">
        <v>1013</v>
      </c>
      <c r="AQ97" s="211"/>
      <c r="AR97" s="156"/>
      <c r="AS97" s="155" t="s">
        <v>234</v>
      </c>
      <c r="AT97" s="156"/>
      <c r="AU97" s="155"/>
      <c r="AV97" s="157"/>
      <c r="AW97" s="155"/>
    </row>
    <row r="98" customFormat="1" ht="67" customHeight="1" spans="1:49">
      <c r="A98" s="144">
        <v>87</v>
      </c>
      <c r="B98" s="163" t="s">
        <v>1014</v>
      </c>
      <c r="C98" s="148"/>
      <c r="D98" s="148" t="str">
        <f t="shared" si="2"/>
        <v>续建</v>
      </c>
      <c r="E98" s="148" t="s">
        <v>197</v>
      </c>
      <c r="F98" s="148"/>
      <c r="G98" s="172" t="s">
        <v>1015</v>
      </c>
      <c r="H98" s="150" t="s">
        <v>132</v>
      </c>
      <c r="I98" s="189">
        <v>17725</v>
      </c>
      <c r="J98" s="148" t="s">
        <v>266</v>
      </c>
      <c r="K98" s="148" t="s">
        <v>281</v>
      </c>
      <c r="L98" s="169">
        <v>0</v>
      </c>
      <c r="M98" s="169">
        <v>17725</v>
      </c>
      <c r="N98" s="169">
        <v>0</v>
      </c>
      <c r="O98" s="169">
        <v>0</v>
      </c>
      <c r="P98" s="169">
        <v>0</v>
      </c>
      <c r="Q98" s="169">
        <v>5000</v>
      </c>
      <c r="R98" s="190">
        <v>7000</v>
      </c>
      <c r="S98" s="201" t="s">
        <v>1016</v>
      </c>
      <c r="T98" s="149" t="s">
        <v>1017</v>
      </c>
      <c r="U98" s="191" t="s">
        <v>1018</v>
      </c>
      <c r="V98" s="191" t="s">
        <v>205</v>
      </c>
      <c r="W98" s="191" t="s">
        <v>205</v>
      </c>
      <c r="X98" s="191" t="s">
        <v>205</v>
      </c>
      <c r="Y98" s="191" t="s">
        <v>205</v>
      </c>
      <c r="Z98" s="191" t="s">
        <v>205</v>
      </c>
      <c r="AA98" s="191">
        <v>0</v>
      </c>
      <c r="AB98" s="159">
        <v>0</v>
      </c>
      <c r="AC98" s="159">
        <v>0</v>
      </c>
      <c r="AD98" s="171"/>
      <c r="AE98" s="147" t="s">
        <v>219</v>
      </c>
      <c r="AF98" s="147" t="s">
        <v>219</v>
      </c>
      <c r="AG98" s="147" t="s">
        <v>1019</v>
      </c>
      <c r="AH98" s="147" t="s">
        <v>272</v>
      </c>
      <c r="AI98" s="147" t="s">
        <v>291</v>
      </c>
      <c r="AJ98" s="147" t="s">
        <v>272</v>
      </c>
      <c r="AK98" s="147" t="s">
        <v>272</v>
      </c>
      <c r="AL98" s="147" t="s">
        <v>272</v>
      </c>
      <c r="AM98" s="151" t="s">
        <v>292</v>
      </c>
      <c r="AN98" s="175">
        <v>15716512888</v>
      </c>
      <c r="AO98" s="154" t="s">
        <v>292</v>
      </c>
      <c r="AP98" s="152"/>
      <c r="AQ98" s="154">
        <v>15716512888</v>
      </c>
      <c r="AR98" s="143"/>
      <c r="AS98" s="154" t="s">
        <v>234</v>
      </c>
      <c r="AT98" s="192" t="s">
        <v>1020</v>
      </c>
      <c r="AU98" s="154"/>
      <c r="AV98" s="157"/>
      <c r="AW98" s="154" t="s">
        <v>1021</v>
      </c>
    </row>
    <row r="99" customFormat="1" ht="40.5" spans="1:49">
      <c r="A99" s="144">
        <v>88</v>
      </c>
      <c r="B99" s="163" t="s">
        <v>1022</v>
      </c>
      <c r="C99" s="148"/>
      <c r="D99" s="148" t="str">
        <f t="shared" si="2"/>
        <v>续建</v>
      </c>
      <c r="E99" s="147" t="s">
        <v>197</v>
      </c>
      <c r="F99" s="148"/>
      <c r="G99" s="163" t="s">
        <v>1023</v>
      </c>
      <c r="H99" s="150" t="s">
        <v>1024</v>
      </c>
      <c r="I99" s="189">
        <v>17210</v>
      </c>
      <c r="J99" s="162" t="s">
        <v>266</v>
      </c>
      <c r="K99" s="162" t="s">
        <v>267</v>
      </c>
      <c r="L99" s="180">
        <v>17210</v>
      </c>
      <c r="M99" s="180">
        <v>0</v>
      </c>
      <c r="N99" s="180">
        <v>0</v>
      </c>
      <c r="O99" s="180">
        <v>0</v>
      </c>
      <c r="P99" s="180">
        <v>0</v>
      </c>
      <c r="Q99" s="198">
        <v>7210</v>
      </c>
      <c r="R99" s="189">
        <v>10000</v>
      </c>
      <c r="S99" s="207" t="s">
        <v>252</v>
      </c>
      <c r="T99" s="214" t="s">
        <v>1025</v>
      </c>
      <c r="U99" s="149" t="s">
        <v>1026</v>
      </c>
      <c r="V99" s="149" t="s">
        <v>205</v>
      </c>
      <c r="W99" s="149" t="s">
        <v>205</v>
      </c>
      <c r="X99" s="149" t="s">
        <v>205</v>
      </c>
      <c r="Y99" s="149" t="s">
        <v>205</v>
      </c>
      <c r="Z99" s="149" t="s">
        <v>205</v>
      </c>
      <c r="AA99" s="149"/>
      <c r="AB99" s="149"/>
      <c r="AC99" s="149"/>
      <c r="AD99" s="171"/>
      <c r="AE99" s="147" t="s">
        <v>219</v>
      </c>
      <c r="AF99" s="147" t="s">
        <v>219</v>
      </c>
      <c r="AG99" s="214" t="s">
        <v>360</v>
      </c>
      <c r="AH99" s="147" t="s">
        <v>330</v>
      </c>
      <c r="AI99" s="203" t="s">
        <v>1027</v>
      </c>
      <c r="AJ99" s="203" t="s">
        <v>345</v>
      </c>
      <c r="AK99" s="203" t="s">
        <v>333</v>
      </c>
      <c r="AL99" s="203" t="s">
        <v>333</v>
      </c>
      <c r="AM99" s="205" t="s">
        <v>333</v>
      </c>
      <c r="AN99" s="154" t="s">
        <v>346</v>
      </c>
      <c r="AO99" s="175">
        <v>13198386200</v>
      </c>
      <c r="AP99" s="154"/>
      <c r="AQ99" s="154">
        <v>13198386200</v>
      </c>
      <c r="AR99" s="143"/>
      <c r="AS99" s="154" t="s">
        <v>234</v>
      </c>
      <c r="AT99" s="154" t="s">
        <v>347</v>
      </c>
      <c r="AU99" s="154"/>
      <c r="AV99" s="151"/>
      <c r="AW99" s="154"/>
    </row>
    <row r="100" customFormat="1" ht="49" customHeight="1" spans="1:49">
      <c r="A100" s="144">
        <v>89</v>
      </c>
      <c r="B100" s="149" t="s">
        <v>1028</v>
      </c>
      <c r="C100" s="148"/>
      <c r="D100" s="148" t="str">
        <f t="shared" si="2"/>
        <v>续建</v>
      </c>
      <c r="E100" s="148" t="s">
        <v>197</v>
      </c>
      <c r="F100" s="194"/>
      <c r="G100" s="188" t="s">
        <v>1029</v>
      </c>
      <c r="H100" s="182" t="s">
        <v>1030</v>
      </c>
      <c r="I100" s="187">
        <v>15323</v>
      </c>
      <c r="J100" s="148" t="s">
        <v>266</v>
      </c>
      <c r="K100" s="148" t="s">
        <v>267</v>
      </c>
      <c r="L100" s="187">
        <v>0</v>
      </c>
      <c r="M100" s="187">
        <v>1</v>
      </c>
      <c r="N100" s="187">
        <v>0</v>
      </c>
      <c r="O100" s="187">
        <v>0</v>
      </c>
      <c r="P100" s="187"/>
      <c r="Q100" s="187" t="s">
        <v>1031</v>
      </c>
      <c r="R100" s="187">
        <v>1942</v>
      </c>
      <c r="S100" s="199" t="s">
        <v>252</v>
      </c>
      <c r="T100" s="149" t="s">
        <v>1032</v>
      </c>
      <c r="U100" s="163" t="s">
        <v>1033</v>
      </c>
      <c r="V100" s="163" t="s">
        <v>1033</v>
      </c>
      <c r="W100" s="163" t="s">
        <v>1033</v>
      </c>
      <c r="X100" s="163" t="s">
        <v>1033</v>
      </c>
      <c r="Y100" s="163" t="s">
        <v>1033</v>
      </c>
      <c r="Z100" s="163" t="s">
        <v>1033</v>
      </c>
      <c r="AA100" s="171">
        <v>24.72</v>
      </c>
      <c r="AB100" s="171">
        <v>24.72</v>
      </c>
      <c r="AC100" s="171">
        <v>0</v>
      </c>
      <c r="AD100" s="171"/>
      <c r="AE100" s="148" t="s">
        <v>219</v>
      </c>
      <c r="AF100" s="148" t="s">
        <v>219</v>
      </c>
      <c r="AG100" s="149" t="s">
        <v>639</v>
      </c>
      <c r="AH100" s="147" t="s">
        <v>333</v>
      </c>
      <c r="AI100" s="147" t="s">
        <v>1034</v>
      </c>
      <c r="AJ100" s="147" t="s">
        <v>639</v>
      </c>
      <c r="AK100" s="148" t="s">
        <v>642</v>
      </c>
      <c r="AL100" s="148" t="s">
        <v>642</v>
      </c>
      <c r="AM100" s="195" t="s">
        <v>642</v>
      </c>
      <c r="AN100" s="166" t="s">
        <v>1035</v>
      </c>
      <c r="AO100" s="196">
        <v>18539008800</v>
      </c>
      <c r="AP100" s="166" t="s">
        <v>1036</v>
      </c>
      <c r="AQ100" s="197">
        <v>8906537</v>
      </c>
      <c r="AR100" s="154"/>
      <c r="AS100" s="154" t="s">
        <v>234</v>
      </c>
      <c r="AT100" s="156"/>
      <c r="AU100" s="155"/>
      <c r="AV100" s="157"/>
      <c r="AW100" s="155"/>
    </row>
    <row r="101" customFormat="1" ht="40.5" spans="1:49">
      <c r="A101" s="144">
        <v>90</v>
      </c>
      <c r="B101" s="191" t="s">
        <v>1037</v>
      </c>
      <c r="C101" s="148"/>
      <c r="D101" s="148" t="str">
        <f t="shared" si="2"/>
        <v>续建</v>
      </c>
      <c r="E101" s="147" t="s">
        <v>197</v>
      </c>
      <c r="F101" s="148"/>
      <c r="G101" s="149" t="s">
        <v>1038</v>
      </c>
      <c r="H101" s="150" t="s">
        <v>1039</v>
      </c>
      <c r="I101" s="189">
        <v>15000</v>
      </c>
      <c r="J101" s="148" t="s">
        <v>266</v>
      </c>
      <c r="K101" s="148" t="s">
        <v>281</v>
      </c>
      <c r="L101" s="180">
        <v>0</v>
      </c>
      <c r="M101" s="180">
        <v>15000</v>
      </c>
      <c r="N101" s="180">
        <v>0</v>
      </c>
      <c r="O101" s="180">
        <v>0</v>
      </c>
      <c r="P101" s="180">
        <v>0</v>
      </c>
      <c r="Q101" s="198">
        <v>5000</v>
      </c>
      <c r="R101" s="189">
        <v>10000</v>
      </c>
      <c r="S101" s="207" t="s">
        <v>252</v>
      </c>
      <c r="T101" s="149" t="s">
        <v>1040</v>
      </c>
      <c r="U101" s="214" t="s">
        <v>1041</v>
      </c>
      <c r="V101" s="149" t="s">
        <v>269</v>
      </c>
      <c r="W101" s="149" t="s">
        <v>269</v>
      </c>
      <c r="X101" s="149" t="s">
        <v>269</v>
      </c>
      <c r="Y101" s="149" t="s">
        <v>269</v>
      </c>
      <c r="Z101" s="149" t="s">
        <v>269</v>
      </c>
      <c r="AA101" s="149">
        <v>40</v>
      </c>
      <c r="AB101" s="149">
        <v>40</v>
      </c>
      <c r="AC101" s="149">
        <v>0</v>
      </c>
      <c r="AD101" s="171"/>
      <c r="AE101" s="147" t="s">
        <v>219</v>
      </c>
      <c r="AF101" s="147" t="s">
        <v>219</v>
      </c>
      <c r="AG101" s="214" t="s">
        <v>675</v>
      </c>
      <c r="AH101" s="147" t="s">
        <v>330</v>
      </c>
      <c r="AI101" s="147" t="s">
        <v>1004</v>
      </c>
      <c r="AJ101" s="147" t="s">
        <v>675</v>
      </c>
      <c r="AK101" s="203" t="s">
        <v>333</v>
      </c>
      <c r="AL101" s="203" t="s">
        <v>333</v>
      </c>
      <c r="AM101" s="205" t="s">
        <v>333</v>
      </c>
      <c r="AN101" s="250" t="s">
        <v>426</v>
      </c>
      <c r="AO101" s="216">
        <v>15936303991</v>
      </c>
      <c r="AP101" s="154"/>
      <c r="AQ101" s="154">
        <v>15936303991</v>
      </c>
      <c r="AR101" s="143"/>
      <c r="AS101" s="154" t="s">
        <v>234</v>
      </c>
      <c r="AT101" s="154" t="s">
        <v>347</v>
      </c>
      <c r="AU101" s="154"/>
      <c r="AV101" s="151"/>
      <c r="AW101" s="154"/>
    </row>
    <row r="102" customFormat="1" ht="51" customHeight="1" spans="1:49">
      <c r="A102" s="144">
        <v>91</v>
      </c>
      <c r="B102" s="191" t="s">
        <v>1042</v>
      </c>
      <c r="C102" s="148"/>
      <c r="D102" s="148" t="str">
        <f t="shared" si="2"/>
        <v>续建</v>
      </c>
      <c r="E102" s="148" t="s">
        <v>197</v>
      </c>
      <c r="F102" s="148" t="s">
        <v>225</v>
      </c>
      <c r="G102" s="147" t="s">
        <v>1043</v>
      </c>
      <c r="H102" s="150" t="s">
        <v>1044</v>
      </c>
      <c r="I102" s="189">
        <v>15000</v>
      </c>
      <c r="J102" s="162" t="s">
        <v>266</v>
      </c>
      <c r="K102" s="162" t="s">
        <v>267</v>
      </c>
      <c r="L102" s="180">
        <v>0</v>
      </c>
      <c r="M102" s="180">
        <v>15000</v>
      </c>
      <c r="N102" s="180">
        <v>0</v>
      </c>
      <c r="O102" s="180">
        <v>0</v>
      </c>
      <c r="P102" s="180">
        <v>0</v>
      </c>
      <c r="Q102" s="198"/>
      <c r="R102" s="189">
        <v>10000</v>
      </c>
      <c r="S102" s="147" t="s">
        <v>252</v>
      </c>
      <c r="T102" s="147"/>
      <c r="U102" s="147" t="s">
        <v>1045</v>
      </c>
      <c r="V102" s="147"/>
      <c r="W102" s="147" t="s">
        <v>1046</v>
      </c>
      <c r="X102" s="147" t="s">
        <v>375</v>
      </c>
      <c r="Y102" s="147" t="s">
        <v>375</v>
      </c>
      <c r="Z102" s="147"/>
      <c r="AA102" s="147"/>
      <c r="AB102" s="147"/>
      <c r="AC102" s="147"/>
      <c r="AD102" s="162"/>
      <c r="AE102" s="147" t="s">
        <v>219</v>
      </c>
      <c r="AF102" s="147" t="s">
        <v>219</v>
      </c>
      <c r="AG102" s="147" t="s">
        <v>557</v>
      </c>
      <c r="AH102" s="147" t="s">
        <v>368</v>
      </c>
      <c r="AI102" s="172" t="s">
        <v>1047</v>
      </c>
      <c r="AJ102" s="147" t="s">
        <v>368</v>
      </c>
      <c r="AK102" s="203" t="s">
        <v>368</v>
      </c>
      <c r="AL102" s="203" t="s">
        <v>368</v>
      </c>
      <c r="AM102" s="205" t="s">
        <v>368</v>
      </c>
      <c r="AN102" s="154" t="s">
        <v>1048</v>
      </c>
      <c r="AO102" s="175">
        <v>13839030898</v>
      </c>
      <c r="AP102" s="154"/>
      <c r="AQ102" s="154">
        <v>13839030898</v>
      </c>
      <c r="AR102" s="143"/>
      <c r="AS102" s="154" t="s">
        <v>234</v>
      </c>
      <c r="AT102" s="167" t="s">
        <v>1049</v>
      </c>
      <c r="AU102" s="155" t="s">
        <v>219</v>
      </c>
      <c r="AV102" s="151"/>
      <c r="AW102" s="154"/>
    </row>
    <row r="103" customFormat="1" ht="40.5" spans="1:49">
      <c r="A103" s="144">
        <v>92</v>
      </c>
      <c r="B103" s="191" t="s">
        <v>1050</v>
      </c>
      <c r="C103" s="148"/>
      <c r="D103" s="148" t="str">
        <f t="shared" si="2"/>
        <v>续建</v>
      </c>
      <c r="E103" s="147" t="s">
        <v>197</v>
      </c>
      <c r="F103" s="148"/>
      <c r="G103" s="149" t="s">
        <v>1051</v>
      </c>
      <c r="H103" s="150" t="s">
        <v>1052</v>
      </c>
      <c r="I103" s="189">
        <v>11888</v>
      </c>
      <c r="J103" s="162" t="s">
        <v>266</v>
      </c>
      <c r="K103" s="162" t="s">
        <v>267</v>
      </c>
      <c r="L103" s="180">
        <v>11888</v>
      </c>
      <c r="M103" s="180">
        <v>0</v>
      </c>
      <c r="N103" s="180">
        <v>0</v>
      </c>
      <c r="O103" s="180">
        <v>0</v>
      </c>
      <c r="P103" s="180">
        <v>0</v>
      </c>
      <c r="Q103" s="198">
        <v>5000</v>
      </c>
      <c r="R103" s="189">
        <v>8288</v>
      </c>
      <c r="S103" s="207" t="s">
        <v>252</v>
      </c>
      <c r="T103" s="149" t="s">
        <v>1053</v>
      </c>
      <c r="U103" s="149" t="s">
        <v>1054</v>
      </c>
      <c r="V103" s="149" t="s">
        <v>205</v>
      </c>
      <c r="W103" s="149" t="s">
        <v>205</v>
      </c>
      <c r="X103" s="149" t="s">
        <v>205</v>
      </c>
      <c r="Y103" s="149" t="s">
        <v>205</v>
      </c>
      <c r="Z103" s="149" t="s">
        <v>205</v>
      </c>
      <c r="AA103" s="149">
        <v>0</v>
      </c>
      <c r="AB103" s="149">
        <v>0</v>
      </c>
      <c r="AC103" s="149">
        <v>0</v>
      </c>
      <c r="AD103" s="171"/>
      <c r="AE103" s="147" t="s">
        <v>219</v>
      </c>
      <c r="AF103" s="147" t="s">
        <v>219</v>
      </c>
      <c r="AG103" s="149" t="s">
        <v>1055</v>
      </c>
      <c r="AH103" s="147" t="s">
        <v>330</v>
      </c>
      <c r="AI103" s="147" t="s">
        <v>1056</v>
      </c>
      <c r="AJ103" s="147" t="s">
        <v>1057</v>
      </c>
      <c r="AK103" s="203" t="s">
        <v>333</v>
      </c>
      <c r="AL103" s="203" t="s">
        <v>333</v>
      </c>
      <c r="AM103" s="205" t="s">
        <v>333</v>
      </c>
      <c r="AN103" s="154" t="s">
        <v>1058</v>
      </c>
      <c r="AO103" s="175">
        <v>18803991931</v>
      </c>
      <c r="AP103" s="154"/>
      <c r="AQ103" s="154">
        <v>18803991931</v>
      </c>
      <c r="AR103" s="143"/>
      <c r="AS103" s="154" t="s">
        <v>234</v>
      </c>
      <c r="AT103" s="154" t="s">
        <v>347</v>
      </c>
      <c r="AU103" s="154"/>
      <c r="AV103" s="151"/>
      <c r="AW103" s="154"/>
    </row>
    <row r="104" customFormat="1" ht="60" customHeight="1" spans="1:49">
      <c r="A104" s="144">
        <v>93</v>
      </c>
      <c r="B104" s="163" t="s">
        <v>1059</v>
      </c>
      <c r="C104" s="148"/>
      <c r="D104" s="148" t="str">
        <f t="shared" si="2"/>
        <v>续建</v>
      </c>
      <c r="E104" s="148" t="s">
        <v>197</v>
      </c>
      <c r="F104" s="148"/>
      <c r="G104" s="163" t="s">
        <v>1060</v>
      </c>
      <c r="H104" s="150" t="s">
        <v>1061</v>
      </c>
      <c r="I104" s="189">
        <v>9363</v>
      </c>
      <c r="J104" s="162" t="s">
        <v>266</v>
      </c>
      <c r="K104" s="162" t="s">
        <v>281</v>
      </c>
      <c r="L104" s="169">
        <v>6200</v>
      </c>
      <c r="M104" s="169">
        <v>3163</v>
      </c>
      <c r="N104" s="169"/>
      <c r="O104" s="169"/>
      <c r="P104" s="140"/>
      <c r="Q104" s="169">
        <v>800</v>
      </c>
      <c r="R104" s="187">
        <v>8563</v>
      </c>
      <c r="S104" s="199" t="s">
        <v>252</v>
      </c>
      <c r="T104" s="149" t="s">
        <v>203</v>
      </c>
      <c r="U104" s="149" t="s">
        <v>1062</v>
      </c>
      <c r="V104" s="149"/>
      <c r="W104" s="149"/>
      <c r="X104" s="149"/>
      <c r="Y104" s="149"/>
      <c r="Z104" s="149"/>
      <c r="AA104" s="171" t="s">
        <v>219</v>
      </c>
      <c r="AB104" s="171" t="s">
        <v>219</v>
      </c>
      <c r="AC104" s="171" t="s">
        <v>219</v>
      </c>
      <c r="AD104" s="171"/>
      <c r="AE104" s="147" t="s">
        <v>219</v>
      </c>
      <c r="AF104" s="147" t="s">
        <v>219</v>
      </c>
      <c r="AG104" s="149" t="s">
        <v>1063</v>
      </c>
      <c r="AH104" s="147" t="s">
        <v>305</v>
      </c>
      <c r="AI104" s="147" t="s">
        <v>305</v>
      </c>
      <c r="AJ104" s="147" t="s">
        <v>866</v>
      </c>
      <c r="AK104" s="147" t="s">
        <v>867</v>
      </c>
      <c r="AL104" s="147" t="s">
        <v>867</v>
      </c>
      <c r="AM104" s="151" t="s">
        <v>867</v>
      </c>
      <c r="AN104" s="228" t="s">
        <v>868</v>
      </c>
      <c r="AO104" s="154">
        <v>13839003449</v>
      </c>
      <c r="AP104" s="154" t="s">
        <v>869</v>
      </c>
      <c r="AQ104" s="154"/>
      <c r="AR104" s="143"/>
      <c r="AS104" s="155" t="s">
        <v>234</v>
      </c>
      <c r="AT104" s="156" t="s">
        <v>1064</v>
      </c>
      <c r="AU104" s="155"/>
      <c r="AV104" s="157"/>
      <c r="AW104" s="155"/>
    </row>
    <row r="105" customFormat="1" ht="61" customHeight="1" spans="1:49">
      <c r="A105" s="144">
        <v>94</v>
      </c>
      <c r="B105" s="149" t="s">
        <v>1065</v>
      </c>
      <c r="C105" s="148"/>
      <c r="D105" s="148" t="str">
        <f t="shared" si="2"/>
        <v>续建</v>
      </c>
      <c r="E105" s="148"/>
      <c r="F105" s="148"/>
      <c r="G105" s="149" t="s">
        <v>1066</v>
      </c>
      <c r="H105" s="150" t="s">
        <v>1052</v>
      </c>
      <c r="I105" s="189">
        <v>8360</v>
      </c>
      <c r="J105" s="162" t="s">
        <v>266</v>
      </c>
      <c r="K105" s="162" t="s">
        <v>267</v>
      </c>
      <c r="L105" s="168"/>
      <c r="M105" s="183"/>
      <c r="N105" s="168"/>
      <c r="O105" s="168"/>
      <c r="P105" s="168"/>
      <c r="Q105" s="185"/>
      <c r="R105" s="189">
        <v>2000</v>
      </c>
      <c r="S105" s="186" t="s">
        <v>252</v>
      </c>
      <c r="T105" s="149"/>
      <c r="U105" s="202"/>
      <c r="V105" s="149"/>
      <c r="W105" s="149"/>
      <c r="X105" s="149"/>
      <c r="Y105" s="149"/>
      <c r="Z105" s="149"/>
      <c r="AA105" s="170"/>
      <c r="AB105" s="170"/>
      <c r="AC105" s="170"/>
      <c r="AD105" s="171"/>
      <c r="AE105" s="147"/>
      <c r="AF105" s="147"/>
      <c r="AG105" s="186" t="s">
        <v>1067</v>
      </c>
      <c r="AH105" s="147"/>
      <c r="AI105" s="172"/>
      <c r="AJ105" s="147"/>
      <c r="AK105" s="147" t="s">
        <v>221</v>
      </c>
      <c r="AL105" s="147" t="s">
        <v>221</v>
      </c>
      <c r="AM105" s="173"/>
      <c r="AN105" s="152"/>
      <c r="AO105" s="152"/>
      <c r="AP105" s="154"/>
      <c r="AQ105" s="175"/>
      <c r="AR105" s="143"/>
      <c r="AS105" s="155"/>
      <c r="AT105" s="156"/>
      <c r="AU105" s="155"/>
      <c r="AV105" s="157"/>
      <c r="AW105" s="155"/>
    </row>
    <row r="106" customFormat="1" ht="20" customHeight="1" spans="1:49">
      <c r="A106" s="144"/>
      <c r="B106" s="146" t="s">
        <v>1068</v>
      </c>
      <c r="C106" s="146"/>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73"/>
      <c r="AN106" s="152"/>
      <c r="AO106" s="152"/>
      <c r="AP106" s="154"/>
      <c r="AQ106" s="175"/>
      <c r="AR106" s="143"/>
      <c r="AS106" s="155"/>
      <c r="AT106" s="156"/>
      <c r="AU106" s="155"/>
      <c r="AV106" s="157"/>
      <c r="AW106" s="155"/>
    </row>
    <row r="107" customFormat="1" ht="20" customHeight="1" spans="1:49">
      <c r="A107" s="144"/>
      <c r="B107" s="149" t="s">
        <v>195</v>
      </c>
      <c r="C107" s="149"/>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73"/>
      <c r="AN107" s="152"/>
      <c r="AO107" s="152"/>
      <c r="AP107" s="154"/>
      <c r="AQ107" s="175"/>
      <c r="AR107" s="143"/>
      <c r="AS107" s="155"/>
      <c r="AT107" s="156"/>
      <c r="AU107" s="155"/>
      <c r="AV107" s="157"/>
      <c r="AW107" s="155"/>
    </row>
    <row r="108" customFormat="1" ht="54" spans="1:49">
      <c r="A108" s="144">
        <v>95</v>
      </c>
      <c r="B108" s="163" t="s">
        <v>14</v>
      </c>
      <c r="C108" s="148"/>
      <c r="D108" s="148" t="str">
        <f>IF(LEFT(H108,4)="2025","新建","续建")</f>
        <v>新建</v>
      </c>
      <c r="E108" s="148" t="s">
        <v>197</v>
      </c>
      <c r="F108" s="147" t="s">
        <v>197</v>
      </c>
      <c r="G108" s="148" t="s">
        <v>15</v>
      </c>
      <c r="H108" s="150" t="s">
        <v>16</v>
      </c>
      <c r="I108" s="190">
        <v>18000</v>
      </c>
      <c r="J108" s="147" t="s">
        <v>1069</v>
      </c>
      <c r="K108" s="147" t="s">
        <v>1070</v>
      </c>
      <c r="L108" s="140">
        <v>0</v>
      </c>
      <c r="M108" s="140">
        <v>18000</v>
      </c>
      <c r="N108" s="140">
        <v>0</v>
      </c>
      <c r="O108" s="140">
        <v>0</v>
      </c>
      <c r="P108" s="140">
        <v>0</v>
      </c>
      <c r="Q108" s="140"/>
      <c r="R108" s="190">
        <v>18000</v>
      </c>
      <c r="S108" s="148" t="s">
        <v>252</v>
      </c>
      <c r="T108" s="148"/>
      <c r="U108" s="148" t="s">
        <v>269</v>
      </c>
      <c r="V108" s="148" t="s">
        <v>205</v>
      </c>
      <c r="W108" s="147" t="s">
        <v>205</v>
      </c>
      <c r="X108" s="147" t="s">
        <v>205</v>
      </c>
      <c r="Y108" s="147" t="s">
        <v>205</v>
      </c>
      <c r="Z108" s="147" t="s">
        <v>205</v>
      </c>
      <c r="AA108" s="147">
        <v>0</v>
      </c>
      <c r="AB108" s="147">
        <v>0</v>
      </c>
      <c r="AC108" s="147">
        <v>0</v>
      </c>
      <c r="AD108" s="148"/>
      <c r="AE108" s="148" t="s">
        <v>219</v>
      </c>
      <c r="AF108" s="148" t="s">
        <v>219</v>
      </c>
      <c r="AG108" s="148" t="s">
        <v>1071</v>
      </c>
      <c r="AH108" s="148" t="s">
        <v>305</v>
      </c>
      <c r="AI108" s="148" t="s">
        <v>1072</v>
      </c>
      <c r="AJ108" s="148" t="s">
        <v>305</v>
      </c>
      <c r="AK108" s="199" t="s">
        <v>305</v>
      </c>
      <c r="AL108" s="199" t="s">
        <v>305</v>
      </c>
      <c r="AM108" s="195" t="s">
        <v>1073</v>
      </c>
      <c r="AN108" s="165">
        <v>13733651605</v>
      </c>
      <c r="AO108" s="166" t="s">
        <v>1073</v>
      </c>
      <c r="AP108" s="152">
        <v>13733651605</v>
      </c>
      <c r="AQ108" s="143"/>
      <c r="AR108" s="143"/>
      <c r="AS108" s="154"/>
      <c r="AT108" s="167"/>
      <c r="AU108" s="154"/>
      <c r="AV108" s="157"/>
      <c r="AW108" s="155"/>
    </row>
    <row r="109" customFormat="1" ht="20" customHeight="1" spans="1:49">
      <c r="A109" s="144"/>
      <c r="B109" s="149" t="s">
        <v>248</v>
      </c>
      <c r="C109" s="149"/>
      <c r="D109" s="149"/>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49"/>
      <c r="AH109" s="149"/>
      <c r="AI109" s="149"/>
      <c r="AJ109" s="149"/>
      <c r="AK109" s="149"/>
      <c r="AL109" s="149"/>
      <c r="AM109" s="195"/>
      <c r="AN109" s="165"/>
      <c r="AO109" s="166"/>
      <c r="AP109" s="152"/>
      <c r="AQ109" s="143"/>
      <c r="AR109" s="143"/>
      <c r="AS109" s="154"/>
      <c r="AT109" s="167"/>
      <c r="AU109" s="154"/>
      <c r="AV109" s="157"/>
      <c r="AW109" s="155"/>
    </row>
    <row r="110" customFormat="1" ht="67.5" spans="1:49">
      <c r="A110" s="144">
        <v>96</v>
      </c>
      <c r="B110" s="163" t="s">
        <v>1074</v>
      </c>
      <c r="C110" s="148"/>
      <c r="D110" s="148" t="str">
        <f>IF(LEFT(H110,4)="2025","新建","续建")</f>
        <v>续建</v>
      </c>
      <c r="E110" s="148" t="s">
        <v>197</v>
      </c>
      <c r="F110" s="140"/>
      <c r="G110" s="163" t="s">
        <v>1075</v>
      </c>
      <c r="H110" s="150" t="s">
        <v>1076</v>
      </c>
      <c r="I110" s="189">
        <v>50900</v>
      </c>
      <c r="J110" s="162" t="s">
        <v>1069</v>
      </c>
      <c r="K110" s="162" t="s">
        <v>1070</v>
      </c>
      <c r="L110" s="169">
        <v>42000</v>
      </c>
      <c r="M110" s="169">
        <v>8900</v>
      </c>
      <c r="N110" s="169"/>
      <c r="O110" s="169"/>
      <c r="P110" s="169"/>
      <c r="Q110" s="169">
        <v>32150.8</v>
      </c>
      <c r="R110" s="187">
        <v>3500</v>
      </c>
      <c r="S110" s="149" t="s">
        <v>1077</v>
      </c>
      <c r="T110" s="149" t="s">
        <v>1078</v>
      </c>
      <c r="U110" s="149" t="s">
        <v>1079</v>
      </c>
      <c r="V110" s="149" t="s">
        <v>1080</v>
      </c>
      <c r="W110" s="149" t="s">
        <v>205</v>
      </c>
      <c r="X110" s="149" t="s">
        <v>205</v>
      </c>
      <c r="Y110" s="149" t="s">
        <v>1081</v>
      </c>
      <c r="Z110" s="149" t="s">
        <v>1082</v>
      </c>
      <c r="AA110" s="251" t="s">
        <v>205</v>
      </c>
      <c r="AB110" s="251" t="s">
        <v>205</v>
      </c>
      <c r="AC110" s="251" t="s">
        <v>205</v>
      </c>
      <c r="AD110" s="248"/>
      <c r="AE110" s="147" t="s">
        <v>1083</v>
      </c>
      <c r="AF110" s="147" t="s">
        <v>1084</v>
      </c>
      <c r="AG110" s="149" t="s">
        <v>1085</v>
      </c>
      <c r="AH110" s="147" t="s">
        <v>937</v>
      </c>
      <c r="AI110" s="149" t="s">
        <v>1086</v>
      </c>
      <c r="AJ110" s="147" t="s">
        <v>939</v>
      </c>
      <c r="AK110" s="147" t="s">
        <v>940</v>
      </c>
      <c r="AL110" s="147" t="s">
        <v>940</v>
      </c>
      <c r="AM110" s="151" t="s">
        <v>940</v>
      </c>
      <c r="AN110" s="154" t="s">
        <v>1087</v>
      </c>
      <c r="AO110" s="210">
        <v>15537433633</v>
      </c>
      <c r="AP110" s="210" t="s">
        <v>1088</v>
      </c>
      <c r="AQ110" s="210"/>
      <c r="AR110" s="156"/>
      <c r="AS110" s="155" t="s">
        <v>234</v>
      </c>
      <c r="AT110" s="156" t="s">
        <v>1089</v>
      </c>
      <c r="AU110" s="155" t="s">
        <v>219</v>
      </c>
      <c r="AV110" s="157"/>
      <c r="AW110" s="155"/>
    </row>
    <row r="111" customFormat="1" ht="20" customHeight="1" spans="1:49">
      <c r="A111" s="144"/>
      <c r="B111" s="146" t="s">
        <v>1090</v>
      </c>
      <c r="C111" s="146"/>
      <c r="D111" s="146"/>
      <c r="E111" s="146"/>
      <c r="F111" s="146"/>
      <c r="G111" s="146"/>
      <c r="H111" s="146"/>
      <c r="I111" s="146"/>
      <c r="J111" s="146"/>
      <c r="K111" s="146"/>
      <c r="L111" s="146"/>
      <c r="M111" s="146"/>
      <c r="N111" s="146"/>
      <c r="O111" s="146"/>
      <c r="P111" s="146"/>
      <c r="Q111" s="146"/>
      <c r="R111" s="146"/>
      <c r="S111" s="146"/>
      <c r="T111" s="146"/>
      <c r="U111" s="146"/>
      <c r="V111" s="146"/>
      <c r="W111" s="146"/>
      <c r="X111" s="146"/>
      <c r="Y111" s="146"/>
      <c r="Z111" s="146"/>
      <c r="AA111" s="146"/>
      <c r="AB111" s="146"/>
      <c r="AC111" s="146"/>
      <c r="AD111" s="146"/>
      <c r="AE111" s="146"/>
      <c r="AF111" s="146"/>
      <c r="AG111" s="146"/>
      <c r="AH111" s="146"/>
      <c r="AI111" s="146"/>
      <c r="AJ111" s="146"/>
      <c r="AK111" s="146"/>
      <c r="AL111" s="146"/>
      <c r="AM111" s="151"/>
      <c r="AN111" s="154"/>
      <c r="AO111" s="210"/>
      <c r="AP111" s="210"/>
      <c r="AQ111" s="210"/>
      <c r="AR111" s="156"/>
      <c r="AS111" s="155"/>
      <c r="AT111" s="156"/>
      <c r="AU111" s="155"/>
      <c r="AV111" s="157"/>
      <c r="AW111" s="155"/>
    </row>
    <row r="112" customFormat="1" ht="20" customHeight="1" spans="1:49">
      <c r="A112" s="144"/>
      <c r="B112" s="149" t="s">
        <v>195</v>
      </c>
      <c r="C112" s="149"/>
      <c r="D112" s="149"/>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49"/>
      <c r="AH112" s="149"/>
      <c r="AI112" s="149"/>
      <c r="AJ112" s="149"/>
      <c r="AK112" s="149"/>
      <c r="AL112" s="149"/>
      <c r="AM112" s="151"/>
      <c r="AN112" s="154"/>
      <c r="AO112" s="210"/>
      <c r="AP112" s="210"/>
      <c r="AQ112" s="210"/>
      <c r="AR112" s="156"/>
      <c r="AS112" s="155"/>
      <c r="AT112" s="156"/>
      <c r="AU112" s="155"/>
      <c r="AV112" s="157"/>
      <c r="AW112" s="155"/>
    </row>
    <row r="113" customFormat="1" ht="66" customHeight="1" spans="1:49">
      <c r="A113" s="144">
        <v>97</v>
      </c>
      <c r="B113" s="163" t="s">
        <v>1091</v>
      </c>
      <c r="C113" s="148"/>
      <c r="D113" s="148" t="str">
        <f t="shared" ref="D113:D138" si="3">IF(LEFT(H113,4)="2025","新建","续建")</f>
        <v>新建</v>
      </c>
      <c r="E113" s="148" t="s">
        <v>225</v>
      </c>
      <c r="F113" s="147" t="s">
        <v>197</v>
      </c>
      <c r="G113" s="163" t="s">
        <v>19</v>
      </c>
      <c r="H113" s="150" t="s">
        <v>20</v>
      </c>
      <c r="I113" s="190">
        <v>600000</v>
      </c>
      <c r="J113" s="148" t="s">
        <v>1092</v>
      </c>
      <c r="K113" s="148" t="s">
        <v>1093</v>
      </c>
      <c r="L113" s="140">
        <v>0</v>
      </c>
      <c r="M113" s="140">
        <v>600000</v>
      </c>
      <c r="N113" s="140">
        <v>0</v>
      </c>
      <c r="O113" s="140">
        <v>0</v>
      </c>
      <c r="P113" s="140">
        <v>0</v>
      </c>
      <c r="Q113" s="140"/>
      <c r="R113" s="190">
        <v>300000</v>
      </c>
      <c r="S113" s="163" t="s">
        <v>1094</v>
      </c>
      <c r="T113" s="163"/>
      <c r="U113" s="163" t="s">
        <v>269</v>
      </c>
      <c r="V113" s="163" t="s">
        <v>205</v>
      </c>
      <c r="W113" s="149" t="s">
        <v>205</v>
      </c>
      <c r="X113" s="149" t="s">
        <v>205</v>
      </c>
      <c r="Y113" s="149" t="s">
        <v>205</v>
      </c>
      <c r="Z113" s="149" t="s">
        <v>1095</v>
      </c>
      <c r="AA113" s="149">
        <v>500</v>
      </c>
      <c r="AB113" s="149">
        <v>200</v>
      </c>
      <c r="AC113" s="149">
        <v>300</v>
      </c>
      <c r="AD113" s="163"/>
      <c r="AE113" s="148" t="s">
        <v>206</v>
      </c>
      <c r="AF113" s="148" t="s">
        <v>207</v>
      </c>
      <c r="AG113" s="163" t="s">
        <v>708</v>
      </c>
      <c r="AH113" s="148" t="s">
        <v>305</v>
      </c>
      <c r="AI113" s="172" t="s">
        <v>1096</v>
      </c>
      <c r="AJ113" s="148" t="s">
        <v>305</v>
      </c>
      <c r="AK113" s="199" t="s">
        <v>305</v>
      </c>
      <c r="AL113" s="199" t="s">
        <v>305</v>
      </c>
      <c r="AM113" s="157" t="s">
        <v>305</v>
      </c>
      <c r="AN113" s="154" t="s">
        <v>1097</v>
      </c>
      <c r="AO113" s="175">
        <v>15637445872</v>
      </c>
      <c r="AP113" s="154"/>
      <c r="AQ113" s="154">
        <v>15637445872</v>
      </c>
      <c r="AR113" s="143"/>
      <c r="AS113" s="154" t="s">
        <v>234</v>
      </c>
      <c r="AT113" s="167" t="s">
        <v>1098</v>
      </c>
      <c r="AU113" s="154" t="s">
        <v>1099</v>
      </c>
      <c r="AV113" s="151" t="s">
        <v>768</v>
      </c>
      <c r="AW113" s="154"/>
    </row>
    <row r="114" customFormat="1" ht="40.5" spans="1:49">
      <c r="A114" s="144">
        <v>98</v>
      </c>
      <c r="B114" s="149" t="s">
        <v>1100</v>
      </c>
      <c r="C114" s="148"/>
      <c r="D114" s="148" t="str">
        <f t="shared" si="3"/>
        <v>新建</v>
      </c>
      <c r="E114" s="148" t="s">
        <v>197</v>
      </c>
      <c r="F114" s="148"/>
      <c r="G114" s="149" t="s">
        <v>1101</v>
      </c>
      <c r="H114" s="150" t="s">
        <v>239</v>
      </c>
      <c r="I114" s="189">
        <v>500000</v>
      </c>
      <c r="J114" s="148" t="s">
        <v>1092</v>
      </c>
      <c r="K114" s="148" t="s">
        <v>1093</v>
      </c>
      <c r="L114" s="169">
        <v>0</v>
      </c>
      <c r="M114" s="169">
        <v>500000</v>
      </c>
      <c r="N114" s="169">
        <v>0</v>
      </c>
      <c r="O114" s="169">
        <v>0</v>
      </c>
      <c r="P114" s="169">
        <v>0</v>
      </c>
      <c r="Q114" s="169">
        <v>0</v>
      </c>
      <c r="R114" s="189">
        <v>200000</v>
      </c>
      <c r="S114" s="149" t="s">
        <v>397</v>
      </c>
      <c r="T114" s="149" t="s">
        <v>203</v>
      </c>
      <c r="U114" s="149" t="s">
        <v>204</v>
      </c>
      <c r="V114" s="149" t="s">
        <v>204</v>
      </c>
      <c r="W114" s="149" t="s">
        <v>204</v>
      </c>
      <c r="X114" s="149" t="s">
        <v>204</v>
      </c>
      <c r="Y114" s="149" t="s">
        <v>205</v>
      </c>
      <c r="Z114" s="149" t="s">
        <v>204</v>
      </c>
      <c r="AA114" s="194">
        <v>200</v>
      </c>
      <c r="AB114" s="194">
        <v>0</v>
      </c>
      <c r="AC114" s="194">
        <v>200</v>
      </c>
      <c r="AD114" s="208"/>
      <c r="AE114" s="147" t="s">
        <v>219</v>
      </c>
      <c r="AF114" s="147" t="s">
        <v>219</v>
      </c>
      <c r="AG114" s="163" t="s">
        <v>1102</v>
      </c>
      <c r="AH114" s="162" t="s">
        <v>209</v>
      </c>
      <c r="AI114" s="172" t="s">
        <v>1103</v>
      </c>
      <c r="AJ114" s="172" t="s">
        <v>1104</v>
      </c>
      <c r="AK114" s="147" t="s">
        <v>209</v>
      </c>
      <c r="AL114" s="147" t="s">
        <v>209</v>
      </c>
      <c r="AM114" s="151" t="s">
        <v>1105</v>
      </c>
      <c r="AN114" s="154">
        <v>15090263940</v>
      </c>
      <c r="AO114" s="209" t="s">
        <v>1106</v>
      </c>
      <c r="AP114" s="155" t="s">
        <v>203</v>
      </c>
      <c r="AQ114" s="210">
        <v>18595767516</v>
      </c>
      <c r="AR114" s="143"/>
      <c r="AS114" s="154"/>
      <c r="AT114" s="156"/>
      <c r="AU114" s="154"/>
      <c r="AV114" s="151"/>
      <c r="AW114" s="154"/>
    </row>
    <row r="115" customFormat="1" ht="49" customHeight="1" spans="1:49">
      <c r="A115" s="144">
        <v>99</v>
      </c>
      <c r="B115" s="163" t="s">
        <v>1107</v>
      </c>
      <c r="C115" s="148"/>
      <c r="D115" s="148" t="str">
        <f t="shared" si="3"/>
        <v>新建</v>
      </c>
      <c r="E115" s="148" t="s">
        <v>197</v>
      </c>
      <c r="F115" s="252" t="s">
        <v>197</v>
      </c>
      <c r="G115" s="163" t="s">
        <v>1108</v>
      </c>
      <c r="H115" s="150" t="s">
        <v>1109</v>
      </c>
      <c r="I115" s="187">
        <v>400000</v>
      </c>
      <c r="J115" s="147" t="s">
        <v>1092</v>
      </c>
      <c r="K115" s="147" t="s">
        <v>1093</v>
      </c>
      <c r="L115" s="140">
        <v>0</v>
      </c>
      <c r="M115" s="169">
        <v>400000</v>
      </c>
      <c r="N115" s="169"/>
      <c r="O115" s="169"/>
      <c r="P115" s="169"/>
      <c r="Q115" s="169"/>
      <c r="R115" s="189">
        <v>200000</v>
      </c>
      <c r="S115" s="147" t="s">
        <v>1110</v>
      </c>
      <c r="T115" s="147"/>
      <c r="U115" s="147" t="s">
        <v>269</v>
      </c>
      <c r="V115" s="147" t="s">
        <v>269</v>
      </c>
      <c r="W115" s="147" t="s">
        <v>269</v>
      </c>
      <c r="X115" s="147" t="s">
        <v>269</v>
      </c>
      <c r="Y115" s="147" t="s">
        <v>269</v>
      </c>
      <c r="Z115" s="162" t="s">
        <v>269</v>
      </c>
      <c r="AA115" s="253"/>
      <c r="AB115" s="253"/>
      <c r="AC115" s="253"/>
      <c r="AD115" s="147"/>
      <c r="AE115" s="147" t="s">
        <v>219</v>
      </c>
      <c r="AF115" s="147" t="s">
        <v>219</v>
      </c>
      <c r="AG115" s="147" t="s">
        <v>1111</v>
      </c>
      <c r="AH115" s="147" t="s">
        <v>763</v>
      </c>
      <c r="AI115" s="147" t="s">
        <v>1112</v>
      </c>
      <c r="AJ115" s="147" t="s">
        <v>1113</v>
      </c>
      <c r="AK115" s="147" t="s">
        <v>763</v>
      </c>
      <c r="AL115" s="147" t="s">
        <v>763</v>
      </c>
      <c r="AM115" s="151" t="s">
        <v>763</v>
      </c>
      <c r="AN115" s="228" t="s">
        <v>1114</v>
      </c>
      <c r="AO115" s="154">
        <v>15886733666</v>
      </c>
      <c r="AP115" s="154" t="s">
        <v>1114</v>
      </c>
      <c r="AQ115" s="154"/>
      <c r="AR115" s="143"/>
      <c r="AS115" s="154" t="s">
        <v>261</v>
      </c>
      <c r="AT115" s="154" t="s">
        <v>1115</v>
      </c>
      <c r="AU115" s="154" t="s">
        <v>1116</v>
      </c>
      <c r="AV115" s="151" t="s">
        <v>384</v>
      </c>
      <c r="AW115" s="154"/>
    </row>
    <row r="116" customFormat="1" ht="82" customHeight="1" spans="1:49">
      <c r="A116" s="144">
        <v>100</v>
      </c>
      <c r="B116" s="163" t="s">
        <v>1117</v>
      </c>
      <c r="C116" s="148"/>
      <c r="D116" s="148" t="str">
        <f t="shared" si="3"/>
        <v>新建</v>
      </c>
      <c r="E116" s="148"/>
      <c r="F116" s="148"/>
      <c r="G116" s="172" t="s">
        <v>1118</v>
      </c>
      <c r="H116" s="150" t="s">
        <v>1119</v>
      </c>
      <c r="I116" s="189">
        <v>300000</v>
      </c>
      <c r="J116" s="148" t="s">
        <v>1092</v>
      </c>
      <c r="K116" s="148" t="s">
        <v>1093</v>
      </c>
      <c r="L116" s="169"/>
      <c r="M116" s="169"/>
      <c r="N116" s="169"/>
      <c r="O116" s="169"/>
      <c r="P116" s="169"/>
      <c r="Q116" s="169"/>
      <c r="R116" s="190">
        <v>20000</v>
      </c>
      <c r="S116" s="207" t="s">
        <v>1120</v>
      </c>
      <c r="T116" s="149"/>
      <c r="U116" s="191"/>
      <c r="V116" s="191"/>
      <c r="W116" s="191"/>
      <c r="X116" s="191"/>
      <c r="Y116" s="191"/>
      <c r="Z116" s="191"/>
      <c r="AA116" s="191"/>
      <c r="AB116" s="159"/>
      <c r="AC116" s="159"/>
      <c r="AD116" s="171"/>
      <c r="AE116" s="147" t="s">
        <v>579</v>
      </c>
      <c r="AF116" s="147" t="s">
        <v>580</v>
      </c>
      <c r="AG116" s="149" t="s">
        <v>1121</v>
      </c>
      <c r="AH116" s="147" t="s">
        <v>272</v>
      </c>
      <c r="AI116" s="149" t="s">
        <v>1122</v>
      </c>
      <c r="AJ116" s="147" t="s">
        <v>272</v>
      </c>
      <c r="AK116" s="147" t="s">
        <v>272</v>
      </c>
      <c r="AL116" s="147" t="s">
        <v>272</v>
      </c>
      <c r="AM116" s="151" t="s">
        <v>1123</v>
      </c>
      <c r="AN116" s="175">
        <v>15993692177</v>
      </c>
      <c r="AO116" s="154"/>
      <c r="AP116" s="154"/>
      <c r="AQ116" s="154"/>
      <c r="AR116" s="143"/>
      <c r="AS116" s="154"/>
      <c r="AT116" s="254" t="s">
        <v>1124</v>
      </c>
      <c r="AU116" s="154"/>
      <c r="AV116" s="157"/>
      <c r="AW116" s="155"/>
    </row>
    <row r="117" customFormat="1" ht="40" customHeight="1" spans="1:49">
      <c r="A117" s="144">
        <v>101</v>
      </c>
      <c r="B117" s="163" t="s">
        <v>1125</v>
      </c>
      <c r="C117" s="148"/>
      <c r="D117" s="148" t="str">
        <f t="shared" si="3"/>
        <v>新建</v>
      </c>
      <c r="E117" s="148" t="s">
        <v>197</v>
      </c>
      <c r="F117" s="162" t="s">
        <v>197</v>
      </c>
      <c r="G117" s="163" t="s">
        <v>1126</v>
      </c>
      <c r="H117" s="150" t="s">
        <v>1109</v>
      </c>
      <c r="I117" s="187">
        <v>300000</v>
      </c>
      <c r="J117" s="147" t="s">
        <v>1092</v>
      </c>
      <c r="K117" s="147" t="s">
        <v>1093</v>
      </c>
      <c r="L117" s="140">
        <v>0</v>
      </c>
      <c r="M117" s="180">
        <v>300000</v>
      </c>
      <c r="N117" s="180"/>
      <c r="O117" s="180"/>
      <c r="P117" s="169"/>
      <c r="Q117" s="169"/>
      <c r="R117" s="187">
        <v>150000</v>
      </c>
      <c r="S117" s="148" t="s">
        <v>1110</v>
      </c>
      <c r="T117" s="148"/>
      <c r="U117" s="148" t="s">
        <v>269</v>
      </c>
      <c r="V117" s="162" t="s">
        <v>269</v>
      </c>
      <c r="W117" s="162" t="s">
        <v>269</v>
      </c>
      <c r="X117" s="162" t="s">
        <v>269</v>
      </c>
      <c r="Y117" s="162" t="s">
        <v>269</v>
      </c>
      <c r="Z117" s="147" t="s">
        <v>269</v>
      </c>
      <c r="AA117" s="207"/>
      <c r="AB117" s="207"/>
      <c r="AC117" s="253"/>
      <c r="AD117" s="255"/>
      <c r="AE117" s="162" t="s">
        <v>219</v>
      </c>
      <c r="AF117" s="148" t="s">
        <v>219</v>
      </c>
      <c r="AG117" s="148" t="s">
        <v>1127</v>
      </c>
      <c r="AH117" s="148" t="s">
        <v>763</v>
      </c>
      <c r="AI117" s="147" t="s">
        <v>1128</v>
      </c>
      <c r="AJ117" s="148" t="s">
        <v>762</v>
      </c>
      <c r="AK117" s="147" t="s">
        <v>763</v>
      </c>
      <c r="AL117" s="147" t="s">
        <v>763</v>
      </c>
      <c r="AM117" s="151" t="s">
        <v>763</v>
      </c>
      <c r="AN117" s="154" t="s">
        <v>1129</v>
      </c>
      <c r="AO117" s="154">
        <v>8580796</v>
      </c>
      <c r="AP117" s="154" t="s">
        <v>1129</v>
      </c>
      <c r="AQ117" s="154"/>
      <c r="AR117" s="143"/>
      <c r="AS117" s="154" t="s">
        <v>261</v>
      </c>
      <c r="AT117" s="154" t="s">
        <v>1115</v>
      </c>
      <c r="AU117" s="154" t="s">
        <v>1116</v>
      </c>
      <c r="AV117" s="151" t="s">
        <v>384</v>
      </c>
      <c r="AW117" s="154"/>
    </row>
    <row r="118" customFormat="1" ht="54" spans="1:49">
      <c r="A118" s="144">
        <v>102</v>
      </c>
      <c r="B118" s="163" t="s">
        <v>1130</v>
      </c>
      <c r="C118" s="148"/>
      <c r="D118" s="148" t="str">
        <f t="shared" si="3"/>
        <v>新建</v>
      </c>
      <c r="E118" s="147" t="s">
        <v>225</v>
      </c>
      <c r="F118" s="148"/>
      <c r="G118" s="149" t="s">
        <v>1131</v>
      </c>
      <c r="H118" s="150" t="s">
        <v>199</v>
      </c>
      <c r="I118" s="189">
        <v>250000</v>
      </c>
      <c r="J118" s="147" t="s">
        <v>1092</v>
      </c>
      <c r="K118" s="147" t="s">
        <v>1093</v>
      </c>
      <c r="L118" s="169">
        <v>0</v>
      </c>
      <c r="M118" s="169">
        <v>250000</v>
      </c>
      <c r="N118" s="169"/>
      <c r="O118" s="169"/>
      <c r="P118" s="169"/>
      <c r="Q118" s="169">
        <v>0</v>
      </c>
      <c r="R118" s="189">
        <v>30000</v>
      </c>
      <c r="S118" s="147" t="s">
        <v>1132</v>
      </c>
      <c r="T118" s="149" t="s">
        <v>219</v>
      </c>
      <c r="U118" s="236" t="s">
        <v>1133</v>
      </c>
      <c r="V118" s="236" t="s">
        <v>376</v>
      </c>
      <c r="W118" s="236" t="s">
        <v>376</v>
      </c>
      <c r="X118" s="149" t="s">
        <v>376</v>
      </c>
      <c r="Y118" s="149" t="s">
        <v>205</v>
      </c>
      <c r="Z118" s="218" t="s">
        <v>376</v>
      </c>
      <c r="AA118" s="191">
        <v>207</v>
      </c>
      <c r="AB118" s="159">
        <v>0</v>
      </c>
      <c r="AC118" s="159">
        <v>207</v>
      </c>
      <c r="AD118" s="171"/>
      <c r="AE118" s="147" t="s">
        <v>219</v>
      </c>
      <c r="AF118" s="147" t="s">
        <v>219</v>
      </c>
      <c r="AG118" s="236" t="s">
        <v>1134</v>
      </c>
      <c r="AH118" s="147" t="s">
        <v>378</v>
      </c>
      <c r="AI118" s="147" t="s">
        <v>1135</v>
      </c>
      <c r="AJ118" s="147" t="s">
        <v>1136</v>
      </c>
      <c r="AK118" s="147" t="s">
        <v>378</v>
      </c>
      <c r="AL118" s="147" t="s">
        <v>378</v>
      </c>
      <c r="AM118" s="151" t="s">
        <v>1137</v>
      </c>
      <c r="AN118" s="175">
        <v>18339031251</v>
      </c>
      <c r="AO118" s="154" t="s">
        <v>1137</v>
      </c>
      <c r="AP118" s="154">
        <v>18339031251</v>
      </c>
      <c r="AQ118" s="154">
        <v>18339031251</v>
      </c>
      <c r="AR118" s="239"/>
      <c r="AS118" s="154" t="s">
        <v>234</v>
      </c>
      <c r="AT118" s="156" t="s">
        <v>1138</v>
      </c>
      <c r="AU118" s="154" t="s">
        <v>1139</v>
      </c>
      <c r="AV118" s="151" t="s">
        <v>1140</v>
      </c>
      <c r="AW118" s="154" t="s">
        <v>1141</v>
      </c>
    </row>
    <row r="119" customFormat="1" ht="63" customHeight="1" spans="1:49">
      <c r="A119" s="144">
        <v>103</v>
      </c>
      <c r="B119" s="201" t="s">
        <v>1142</v>
      </c>
      <c r="C119" s="148"/>
      <c r="D119" s="148" t="str">
        <f t="shared" si="3"/>
        <v>新建</v>
      </c>
      <c r="E119" s="148" t="s">
        <v>225</v>
      </c>
      <c r="F119" s="148"/>
      <c r="G119" s="201" t="s">
        <v>1143</v>
      </c>
      <c r="H119" s="150" t="s">
        <v>1144</v>
      </c>
      <c r="I119" s="189">
        <v>250000</v>
      </c>
      <c r="J119" s="162" t="s">
        <v>1092</v>
      </c>
      <c r="K119" s="162" t="s">
        <v>1145</v>
      </c>
      <c r="L119" s="168">
        <v>0</v>
      </c>
      <c r="M119" s="220">
        <v>20000</v>
      </c>
      <c r="N119" s="168">
        <v>0</v>
      </c>
      <c r="O119" s="168">
        <v>0</v>
      </c>
      <c r="P119" s="168">
        <v>0</v>
      </c>
      <c r="Q119" s="185"/>
      <c r="R119" s="189">
        <v>70000</v>
      </c>
      <c r="S119" s="201" t="s">
        <v>1146</v>
      </c>
      <c r="T119" s="149"/>
      <c r="U119" s="149" t="s">
        <v>269</v>
      </c>
      <c r="V119" s="149" t="s">
        <v>205</v>
      </c>
      <c r="W119" s="149" t="s">
        <v>269</v>
      </c>
      <c r="X119" s="149" t="s">
        <v>205</v>
      </c>
      <c r="Y119" s="149" t="s">
        <v>205</v>
      </c>
      <c r="Z119" s="149" t="s">
        <v>205</v>
      </c>
      <c r="AA119" s="170">
        <v>0</v>
      </c>
      <c r="AB119" s="170">
        <v>0</v>
      </c>
      <c r="AC119" s="170">
        <v>0</v>
      </c>
      <c r="AD119" s="171"/>
      <c r="AE119" s="147" t="s">
        <v>1147</v>
      </c>
      <c r="AF119" s="147" t="s">
        <v>1148</v>
      </c>
      <c r="AG119" s="201" t="s">
        <v>1149</v>
      </c>
      <c r="AH119" s="147" t="s">
        <v>221</v>
      </c>
      <c r="AI119" s="172" t="s">
        <v>1150</v>
      </c>
      <c r="AJ119" s="147"/>
      <c r="AK119" s="147" t="s">
        <v>221</v>
      </c>
      <c r="AL119" s="147" t="s">
        <v>1151</v>
      </c>
      <c r="AM119" s="173" t="s">
        <v>759</v>
      </c>
      <c r="AN119" s="152" t="s">
        <v>532</v>
      </c>
      <c r="AO119" s="152" t="s">
        <v>1152</v>
      </c>
      <c r="AP119" s="154"/>
      <c r="AQ119" s="175"/>
      <c r="AR119" s="143"/>
      <c r="AS119" s="155" t="s">
        <v>234</v>
      </c>
      <c r="AT119" s="156" t="s">
        <v>1153</v>
      </c>
      <c r="AU119" s="155"/>
      <c r="AV119" s="157"/>
      <c r="AW119" s="155"/>
    </row>
    <row r="120" customFormat="1" ht="54" spans="1:49">
      <c r="A120" s="144">
        <v>104</v>
      </c>
      <c r="B120" s="163" t="s">
        <v>1154</v>
      </c>
      <c r="C120" s="148"/>
      <c r="D120" s="148" t="str">
        <f t="shared" si="3"/>
        <v>新建</v>
      </c>
      <c r="E120" s="147" t="s">
        <v>225</v>
      </c>
      <c r="F120" s="148"/>
      <c r="G120" s="163" t="s">
        <v>1155</v>
      </c>
      <c r="H120" s="150" t="s">
        <v>199</v>
      </c>
      <c r="I120" s="189">
        <v>200000</v>
      </c>
      <c r="J120" s="207" t="s">
        <v>1092</v>
      </c>
      <c r="K120" s="207" t="s">
        <v>1093</v>
      </c>
      <c r="L120" s="169">
        <v>0</v>
      </c>
      <c r="M120" s="169">
        <v>200000</v>
      </c>
      <c r="N120" s="169"/>
      <c r="O120" s="169"/>
      <c r="P120" s="169"/>
      <c r="Q120" s="169">
        <v>0</v>
      </c>
      <c r="R120" s="189">
        <v>25000</v>
      </c>
      <c r="S120" s="207" t="s">
        <v>1132</v>
      </c>
      <c r="T120" s="149" t="s">
        <v>219</v>
      </c>
      <c r="U120" s="149" t="s">
        <v>1156</v>
      </c>
      <c r="V120" s="149" t="s">
        <v>376</v>
      </c>
      <c r="W120" s="149" t="s">
        <v>376</v>
      </c>
      <c r="X120" s="149" t="s">
        <v>376</v>
      </c>
      <c r="Y120" s="149" t="s">
        <v>205</v>
      </c>
      <c r="Z120" s="149" t="s">
        <v>376</v>
      </c>
      <c r="AA120" s="191">
        <v>203</v>
      </c>
      <c r="AB120" s="159">
        <v>0</v>
      </c>
      <c r="AC120" s="159">
        <v>203</v>
      </c>
      <c r="AD120" s="171"/>
      <c r="AE120" s="147" t="s">
        <v>242</v>
      </c>
      <c r="AF120" s="147" t="s">
        <v>207</v>
      </c>
      <c r="AG120" s="149" t="s">
        <v>1134</v>
      </c>
      <c r="AH120" s="147" t="s">
        <v>378</v>
      </c>
      <c r="AI120" s="147" t="s">
        <v>1135</v>
      </c>
      <c r="AJ120" s="147" t="s">
        <v>1136</v>
      </c>
      <c r="AK120" s="147" t="s">
        <v>378</v>
      </c>
      <c r="AL120" s="147" t="s">
        <v>378</v>
      </c>
      <c r="AM120" s="151" t="s">
        <v>1137</v>
      </c>
      <c r="AN120" s="175">
        <v>18339031251</v>
      </c>
      <c r="AO120" s="154" t="s">
        <v>1137</v>
      </c>
      <c r="AP120" s="154">
        <v>18339031251</v>
      </c>
      <c r="AQ120" s="154">
        <v>18339031251</v>
      </c>
      <c r="AR120" s="143"/>
      <c r="AS120" s="154" t="s">
        <v>234</v>
      </c>
      <c r="AT120" s="156" t="s">
        <v>1138</v>
      </c>
      <c r="AU120" s="154" t="s">
        <v>1139</v>
      </c>
      <c r="AV120" s="151" t="s">
        <v>1140</v>
      </c>
      <c r="AW120" s="154" t="s">
        <v>1141</v>
      </c>
    </row>
    <row r="121" customFormat="1" ht="40.5" spans="1:49">
      <c r="A121" s="144">
        <v>105</v>
      </c>
      <c r="B121" s="191" t="s">
        <v>1157</v>
      </c>
      <c r="C121" s="148"/>
      <c r="D121" s="148" t="str">
        <f t="shared" si="3"/>
        <v>新建</v>
      </c>
      <c r="E121" s="147" t="s">
        <v>225</v>
      </c>
      <c r="F121" s="148"/>
      <c r="G121" s="191" t="s">
        <v>1158</v>
      </c>
      <c r="H121" s="241" t="s">
        <v>239</v>
      </c>
      <c r="I121" s="189">
        <v>200000</v>
      </c>
      <c r="J121" s="206" t="s">
        <v>1092</v>
      </c>
      <c r="K121" s="206" t="s">
        <v>1093</v>
      </c>
      <c r="L121" s="180">
        <v>0</v>
      </c>
      <c r="M121" s="180">
        <v>200000</v>
      </c>
      <c r="N121" s="180">
        <v>0</v>
      </c>
      <c r="O121" s="180">
        <v>0</v>
      </c>
      <c r="P121" s="180">
        <v>0</v>
      </c>
      <c r="Q121" s="180">
        <v>0</v>
      </c>
      <c r="R121" s="190">
        <v>70000</v>
      </c>
      <c r="S121" s="206" t="s">
        <v>1159</v>
      </c>
      <c r="T121" s="149" t="s">
        <v>1160</v>
      </c>
      <c r="U121" s="191" t="s">
        <v>1161</v>
      </c>
      <c r="V121" s="191" t="s">
        <v>269</v>
      </c>
      <c r="W121" s="191" t="s">
        <v>269</v>
      </c>
      <c r="X121" s="191" t="s">
        <v>269</v>
      </c>
      <c r="Y121" s="191" t="s">
        <v>269</v>
      </c>
      <c r="Z121" s="191" t="s">
        <v>269</v>
      </c>
      <c r="AA121" s="149">
        <v>0</v>
      </c>
      <c r="AB121" s="149">
        <v>0</v>
      </c>
      <c r="AC121" s="149">
        <v>0</v>
      </c>
      <c r="AD121" s="149"/>
      <c r="AE121" s="147" t="s">
        <v>1162</v>
      </c>
      <c r="AF121" s="147" t="s">
        <v>1163</v>
      </c>
      <c r="AG121" s="191" t="s">
        <v>1164</v>
      </c>
      <c r="AH121" s="206" t="s">
        <v>330</v>
      </c>
      <c r="AI121" s="206" t="s">
        <v>1165</v>
      </c>
      <c r="AJ121" s="206" t="s">
        <v>1166</v>
      </c>
      <c r="AK121" s="203" t="s">
        <v>333</v>
      </c>
      <c r="AL121" s="203" t="s">
        <v>333</v>
      </c>
      <c r="AM121" s="205" t="s">
        <v>333</v>
      </c>
      <c r="AN121" s="256" t="s">
        <v>1167</v>
      </c>
      <c r="AO121" s="257">
        <v>15038000913</v>
      </c>
      <c r="AP121" s="154"/>
      <c r="AQ121" s="154">
        <v>15038000913</v>
      </c>
      <c r="AR121" s="143"/>
      <c r="AS121" s="154" t="s">
        <v>234</v>
      </c>
      <c r="AT121" s="156" t="s">
        <v>1168</v>
      </c>
      <c r="AU121" s="154"/>
      <c r="AV121" s="151"/>
      <c r="AW121" s="154"/>
    </row>
    <row r="122" customFormat="1" ht="78" customHeight="1" spans="1:49">
      <c r="A122" s="144">
        <v>106</v>
      </c>
      <c r="B122" s="149" t="s">
        <v>1169</v>
      </c>
      <c r="C122" s="148"/>
      <c r="D122" s="148" t="str">
        <f t="shared" si="3"/>
        <v>新建</v>
      </c>
      <c r="E122" s="148" t="s">
        <v>225</v>
      </c>
      <c r="F122" s="148"/>
      <c r="G122" s="258" t="s">
        <v>1170</v>
      </c>
      <c r="H122" s="150" t="s">
        <v>32</v>
      </c>
      <c r="I122" s="259">
        <v>200000</v>
      </c>
      <c r="J122" s="162" t="s">
        <v>1092</v>
      </c>
      <c r="K122" s="162" t="s">
        <v>1093</v>
      </c>
      <c r="L122" s="168">
        <v>0</v>
      </c>
      <c r="M122" s="168">
        <v>0</v>
      </c>
      <c r="N122" s="168">
        <v>0</v>
      </c>
      <c r="O122" s="168">
        <v>0</v>
      </c>
      <c r="P122" s="168">
        <v>0</v>
      </c>
      <c r="Q122" s="169"/>
      <c r="R122" s="189">
        <v>80000</v>
      </c>
      <c r="S122" s="201" t="s">
        <v>1171</v>
      </c>
      <c r="T122" s="149"/>
      <c r="U122" s="149" t="s">
        <v>1172</v>
      </c>
      <c r="V122" s="149" t="s">
        <v>269</v>
      </c>
      <c r="W122" s="149" t="s">
        <v>269</v>
      </c>
      <c r="X122" s="149" t="s">
        <v>256</v>
      </c>
      <c r="Y122" s="149" t="s">
        <v>205</v>
      </c>
      <c r="Z122" s="149" t="s">
        <v>269</v>
      </c>
      <c r="AA122" s="170">
        <v>60</v>
      </c>
      <c r="AB122" s="170">
        <v>0</v>
      </c>
      <c r="AC122" s="170">
        <v>60</v>
      </c>
      <c r="AD122" s="171"/>
      <c r="AE122" s="147" t="s">
        <v>219</v>
      </c>
      <c r="AF122" s="147" t="s">
        <v>219</v>
      </c>
      <c r="AG122" s="201" t="s">
        <v>1173</v>
      </c>
      <c r="AH122" s="147" t="s">
        <v>221</v>
      </c>
      <c r="AI122" s="172" t="s">
        <v>1174</v>
      </c>
      <c r="AJ122" s="147"/>
      <c r="AK122" s="147" t="s">
        <v>221</v>
      </c>
      <c r="AL122" s="147" t="s">
        <v>1175</v>
      </c>
      <c r="AM122" s="173" t="s">
        <v>1176</v>
      </c>
      <c r="AN122" s="152" t="s">
        <v>1177</v>
      </c>
      <c r="AO122" s="152" t="s">
        <v>1178</v>
      </c>
      <c r="AP122" s="154"/>
      <c r="AQ122" s="175"/>
      <c r="AR122" s="143"/>
      <c r="AS122" s="155" t="s">
        <v>234</v>
      </c>
      <c r="AT122" s="156"/>
      <c r="AU122" s="155"/>
      <c r="AV122" s="157"/>
      <c r="AW122" s="155"/>
    </row>
    <row r="123" customFormat="1" ht="40.5" spans="1:49">
      <c r="A123" s="144">
        <v>107</v>
      </c>
      <c r="B123" s="149" t="s">
        <v>1179</v>
      </c>
      <c r="C123" s="148"/>
      <c r="D123" s="148" t="str">
        <f t="shared" si="3"/>
        <v>新建</v>
      </c>
      <c r="E123" s="148" t="s">
        <v>225</v>
      </c>
      <c r="F123" s="148"/>
      <c r="G123" s="149" t="s">
        <v>1180</v>
      </c>
      <c r="H123" s="150" t="s">
        <v>32</v>
      </c>
      <c r="I123" s="189">
        <v>200000</v>
      </c>
      <c r="J123" s="147" t="s">
        <v>1092</v>
      </c>
      <c r="K123" s="147" t="s">
        <v>1093</v>
      </c>
      <c r="L123" s="180">
        <v>0</v>
      </c>
      <c r="M123" s="180">
        <v>200000</v>
      </c>
      <c r="N123" s="180">
        <v>40000</v>
      </c>
      <c r="O123" s="180">
        <v>160000</v>
      </c>
      <c r="P123" s="180">
        <v>0</v>
      </c>
      <c r="Q123" s="180"/>
      <c r="R123" s="189">
        <v>100000</v>
      </c>
      <c r="S123" s="147" t="s">
        <v>1181</v>
      </c>
      <c r="T123" s="260"/>
      <c r="U123" s="149" t="s">
        <v>1182</v>
      </c>
      <c r="V123" s="149" t="s">
        <v>1183</v>
      </c>
      <c r="W123" s="149" t="s">
        <v>205</v>
      </c>
      <c r="X123" s="149" t="s">
        <v>205</v>
      </c>
      <c r="Y123" s="149" t="s">
        <v>205</v>
      </c>
      <c r="Z123" s="149" t="s">
        <v>1184</v>
      </c>
      <c r="AA123" s="149">
        <v>85</v>
      </c>
      <c r="AB123" s="149">
        <v>85</v>
      </c>
      <c r="AC123" s="149">
        <v>0</v>
      </c>
      <c r="AD123" s="149"/>
      <c r="AE123" s="147" t="s">
        <v>206</v>
      </c>
      <c r="AF123" s="147" t="s">
        <v>207</v>
      </c>
      <c r="AG123" s="149" t="s">
        <v>1185</v>
      </c>
      <c r="AH123" s="149" t="s">
        <v>485</v>
      </c>
      <c r="AI123" s="147" t="s">
        <v>1186</v>
      </c>
      <c r="AJ123" s="147" t="s">
        <v>485</v>
      </c>
      <c r="AK123" s="224" t="s">
        <v>487</v>
      </c>
      <c r="AL123" s="224" t="s">
        <v>487</v>
      </c>
      <c r="AM123" s="261" t="s">
        <v>487</v>
      </c>
      <c r="AN123" s="154" t="s">
        <v>1187</v>
      </c>
      <c r="AO123" s="154">
        <v>13903999193</v>
      </c>
      <c r="AP123" s="154" t="s">
        <v>1187</v>
      </c>
      <c r="AQ123" s="154"/>
      <c r="AR123" s="154"/>
      <c r="AS123" s="155" t="s">
        <v>234</v>
      </c>
      <c r="AT123" s="156" t="s">
        <v>1188</v>
      </c>
      <c r="AU123" s="154" t="s">
        <v>1189</v>
      </c>
      <c r="AV123" s="157"/>
      <c r="AW123" s="155"/>
    </row>
    <row r="124" customFormat="1" ht="67.5" spans="1:49">
      <c r="A124" s="144">
        <v>108</v>
      </c>
      <c r="B124" s="149" t="s">
        <v>1190</v>
      </c>
      <c r="C124" s="148"/>
      <c r="D124" s="148" t="str">
        <f t="shared" si="3"/>
        <v>新建</v>
      </c>
      <c r="E124" s="148" t="s">
        <v>225</v>
      </c>
      <c r="F124" s="148"/>
      <c r="G124" s="149" t="s">
        <v>1191</v>
      </c>
      <c r="H124" s="150" t="s">
        <v>1192</v>
      </c>
      <c r="I124" s="189">
        <v>200000</v>
      </c>
      <c r="J124" s="147" t="s">
        <v>1092</v>
      </c>
      <c r="K124" s="147" t="s">
        <v>1093</v>
      </c>
      <c r="L124" s="169">
        <v>0</v>
      </c>
      <c r="M124" s="169">
        <v>200000</v>
      </c>
      <c r="N124" s="169">
        <v>90000</v>
      </c>
      <c r="O124" s="169">
        <v>110000</v>
      </c>
      <c r="P124" s="169">
        <v>0</v>
      </c>
      <c r="Q124" s="169"/>
      <c r="R124" s="189">
        <v>80000</v>
      </c>
      <c r="S124" s="147" t="s">
        <v>1193</v>
      </c>
      <c r="T124" s="149"/>
      <c r="U124" s="149" t="s">
        <v>1194</v>
      </c>
      <c r="V124" s="149" t="s">
        <v>1195</v>
      </c>
      <c r="W124" s="149" t="s">
        <v>1196</v>
      </c>
      <c r="X124" s="149" t="s">
        <v>205</v>
      </c>
      <c r="Y124" s="149" t="s">
        <v>205</v>
      </c>
      <c r="Z124" s="149" t="s">
        <v>205</v>
      </c>
      <c r="AA124" s="149">
        <v>215</v>
      </c>
      <c r="AB124" s="149">
        <v>215</v>
      </c>
      <c r="AC124" s="149">
        <v>0</v>
      </c>
      <c r="AD124" s="171"/>
      <c r="AE124" s="147" t="s">
        <v>206</v>
      </c>
      <c r="AF124" s="147" t="s">
        <v>207</v>
      </c>
      <c r="AG124" s="149" t="s">
        <v>1197</v>
      </c>
      <c r="AH124" s="149" t="s">
        <v>485</v>
      </c>
      <c r="AI124" s="147" t="s">
        <v>1198</v>
      </c>
      <c r="AJ124" s="147" t="s">
        <v>485</v>
      </c>
      <c r="AK124" s="224" t="s">
        <v>487</v>
      </c>
      <c r="AL124" s="224" t="s">
        <v>487</v>
      </c>
      <c r="AM124" s="261" t="s">
        <v>487</v>
      </c>
      <c r="AN124" s="154" t="s">
        <v>1199</v>
      </c>
      <c r="AO124" s="154">
        <v>15738699969</v>
      </c>
      <c r="AP124" s="154" t="s">
        <v>1199</v>
      </c>
      <c r="AQ124" s="154"/>
      <c r="AR124" s="154"/>
      <c r="AS124" s="155" t="s">
        <v>234</v>
      </c>
      <c r="AT124" s="156" t="s">
        <v>1200</v>
      </c>
      <c r="AU124" s="154" t="s">
        <v>1201</v>
      </c>
      <c r="AV124" s="151" t="s">
        <v>1202</v>
      </c>
      <c r="AW124" s="154"/>
    </row>
    <row r="125" customFormat="1" ht="67" customHeight="1" spans="1:49">
      <c r="A125" s="144">
        <v>109</v>
      </c>
      <c r="B125" s="163" t="s">
        <v>1203</v>
      </c>
      <c r="C125" s="148"/>
      <c r="D125" s="148" t="str">
        <f t="shared" si="3"/>
        <v>新建</v>
      </c>
      <c r="E125" s="148" t="s">
        <v>225</v>
      </c>
      <c r="F125" s="148"/>
      <c r="G125" s="163" t="s">
        <v>1204</v>
      </c>
      <c r="H125" s="150" t="s">
        <v>1205</v>
      </c>
      <c r="I125" s="189">
        <v>169655</v>
      </c>
      <c r="J125" s="162" t="s">
        <v>1092</v>
      </c>
      <c r="K125" s="162" t="s">
        <v>1093</v>
      </c>
      <c r="L125" s="169">
        <v>0</v>
      </c>
      <c r="M125" s="169">
        <v>161247</v>
      </c>
      <c r="N125" s="169"/>
      <c r="O125" s="169">
        <v>8408</v>
      </c>
      <c r="P125" s="169"/>
      <c r="Q125" s="169"/>
      <c r="R125" s="187">
        <v>35000</v>
      </c>
      <c r="S125" s="262" t="s">
        <v>1206</v>
      </c>
      <c r="T125" s="149"/>
      <c r="U125" s="149" t="s">
        <v>269</v>
      </c>
      <c r="V125" s="149" t="s">
        <v>1207</v>
      </c>
      <c r="W125" s="149" t="s">
        <v>1207</v>
      </c>
      <c r="X125" s="149" t="s">
        <v>1207</v>
      </c>
      <c r="Y125" s="149" t="s">
        <v>1207</v>
      </c>
      <c r="Z125" s="149" t="s">
        <v>1207</v>
      </c>
      <c r="AA125" s="171">
        <v>468</v>
      </c>
      <c r="AB125" s="171"/>
      <c r="AC125" s="171"/>
      <c r="AD125" s="171"/>
      <c r="AE125" s="147" t="s">
        <v>1208</v>
      </c>
      <c r="AF125" s="147" t="s">
        <v>1209</v>
      </c>
      <c r="AG125" s="149" t="s">
        <v>1210</v>
      </c>
      <c r="AH125" s="147" t="s">
        <v>1211</v>
      </c>
      <c r="AI125" s="147" t="s">
        <v>1212</v>
      </c>
      <c r="AJ125" s="147" t="s">
        <v>1210</v>
      </c>
      <c r="AK125" s="147" t="s">
        <v>1213</v>
      </c>
      <c r="AL125" s="147" t="s">
        <v>1213</v>
      </c>
      <c r="AM125" s="151" t="s">
        <v>1213</v>
      </c>
      <c r="AN125" s="154" t="s">
        <v>1214</v>
      </c>
      <c r="AO125" s="175">
        <v>17637950930</v>
      </c>
      <c r="AP125" s="154" t="s">
        <v>1215</v>
      </c>
      <c r="AQ125" s="154">
        <v>2965007</v>
      </c>
      <c r="AR125" s="239"/>
      <c r="AS125" s="155" t="s">
        <v>234</v>
      </c>
      <c r="AT125" s="156" t="s">
        <v>1216</v>
      </c>
      <c r="AU125" s="155"/>
      <c r="AV125" s="157"/>
      <c r="AW125" s="155"/>
    </row>
    <row r="126" customFormat="1" ht="81" spans="1:49">
      <c r="A126" s="144">
        <v>110</v>
      </c>
      <c r="B126" s="163" t="s">
        <v>1217</v>
      </c>
      <c r="C126" s="148"/>
      <c r="D126" s="148" t="str">
        <f t="shared" si="3"/>
        <v>新建</v>
      </c>
      <c r="E126" s="148" t="s">
        <v>225</v>
      </c>
      <c r="F126" s="148"/>
      <c r="G126" s="149" t="s">
        <v>1218</v>
      </c>
      <c r="H126" s="150" t="s">
        <v>327</v>
      </c>
      <c r="I126" s="189">
        <v>168000</v>
      </c>
      <c r="J126" s="148" t="s">
        <v>1092</v>
      </c>
      <c r="K126" s="148" t="s">
        <v>1093</v>
      </c>
      <c r="L126" s="169">
        <v>0</v>
      </c>
      <c r="M126" s="169">
        <v>168000</v>
      </c>
      <c r="N126" s="169">
        <v>0</v>
      </c>
      <c r="O126" s="169">
        <v>0</v>
      </c>
      <c r="P126" s="169">
        <v>0</v>
      </c>
      <c r="Q126" s="169"/>
      <c r="R126" s="190">
        <v>100000</v>
      </c>
      <c r="S126" s="191" t="s">
        <v>1219</v>
      </c>
      <c r="T126" s="149"/>
      <c r="U126" s="191" t="s">
        <v>269</v>
      </c>
      <c r="V126" s="191" t="s">
        <v>269</v>
      </c>
      <c r="W126" s="191" t="s">
        <v>269</v>
      </c>
      <c r="X126" s="191" t="s">
        <v>269</v>
      </c>
      <c r="Y126" s="191" t="s">
        <v>269</v>
      </c>
      <c r="Z126" s="191" t="s">
        <v>269</v>
      </c>
      <c r="AA126" s="191">
        <v>204.5</v>
      </c>
      <c r="AB126" s="159">
        <v>0</v>
      </c>
      <c r="AC126" s="159">
        <v>204.5</v>
      </c>
      <c r="AD126" s="171"/>
      <c r="AE126" s="147" t="s">
        <v>579</v>
      </c>
      <c r="AF126" s="147" t="s">
        <v>580</v>
      </c>
      <c r="AG126" s="149" t="s">
        <v>352</v>
      </c>
      <c r="AH126" s="147" t="s">
        <v>272</v>
      </c>
      <c r="AI126" s="147" t="s">
        <v>1220</v>
      </c>
      <c r="AJ126" s="147" t="s">
        <v>272</v>
      </c>
      <c r="AK126" s="147" t="s">
        <v>272</v>
      </c>
      <c r="AL126" s="147" t="s">
        <v>272</v>
      </c>
      <c r="AM126" s="151" t="s">
        <v>1221</v>
      </c>
      <c r="AN126" s="175">
        <v>13782398177</v>
      </c>
      <c r="AO126" s="154" t="s">
        <v>1221</v>
      </c>
      <c r="AP126" s="154"/>
      <c r="AQ126" s="154">
        <v>13782398177</v>
      </c>
      <c r="AR126" s="143"/>
      <c r="AS126" s="154" t="s">
        <v>234</v>
      </c>
      <c r="AT126" s="254" t="s">
        <v>1222</v>
      </c>
      <c r="AU126" s="154" t="s">
        <v>1223</v>
      </c>
      <c r="AV126" s="151" t="s">
        <v>1224</v>
      </c>
      <c r="AW126" s="154"/>
    </row>
    <row r="127" customFormat="1" ht="54" spans="1:49">
      <c r="A127" s="144">
        <v>111</v>
      </c>
      <c r="B127" s="163" t="s">
        <v>1225</v>
      </c>
      <c r="C127" s="148"/>
      <c r="D127" s="148" t="str">
        <f t="shared" si="3"/>
        <v>新建</v>
      </c>
      <c r="E127" s="147" t="s">
        <v>225</v>
      </c>
      <c r="F127" s="148"/>
      <c r="G127" s="236" t="s">
        <v>1226</v>
      </c>
      <c r="H127" s="150" t="s">
        <v>36</v>
      </c>
      <c r="I127" s="189">
        <v>150000</v>
      </c>
      <c r="J127" s="207" t="s">
        <v>1092</v>
      </c>
      <c r="K127" s="207" t="s">
        <v>1093</v>
      </c>
      <c r="L127" s="169">
        <v>0</v>
      </c>
      <c r="M127" s="169">
        <v>150000</v>
      </c>
      <c r="N127" s="169"/>
      <c r="O127" s="169"/>
      <c r="P127" s="169"/>
      <c r="Q127" s="169">
        <v>0</v>
      </c>
      <c r="R127" s="189">
        <v>60000</v>
      </c>
      <c r="S127" s="149" t="s">
        <v>1227</v>
      </c>
      <c r="T127" s="149" t="s">
        <v>1132</v>
      </c>
      <c r="U127" s="236" t="s">
        <v>1228</v>
      </c>
      <c r="V127" s="236" t="s">
        <v>1229</v>
      </c>
      <c r="W127" s="236" t="s">
        <v>1230</v>
      </c>
      <c r="X127" s="149" t="s">
        <v>205</v>
      </c>
      <c r="Y127" s="149" t="s">
        <v>205</v>
      </c>
      <c r="Z127" s="236" t="s">
        <v>1231</v>
      </c>
      <c r="AA127" s="191">
        <v>200</v>
      </c>
      <c r="AB127" s="159">
        <v>200</v>
      </c>
      <c r="AC127" s="159">
        <v>0</v>
      </c>
      <c r="AD127" s="171"/>
      <c r="AE127" s="147" t="s">
        <v>1147</v>
      </c>
      <c r="AF127" s="147" t="s">
        <v>1148</v>
      </c>
      <c r="AG127" s="236" t="s">
        <v>1232</v>
      </c>
      <c r="AH127" s="147" t="s">
        <v>378</v>
      </c>
      <c r="AI127" s="147" t="s">
        <v>379</v>
      </c>
      <c r="AJ127" s="147" t="s">
        <v>380</v>
      </c>
      <c r="AK127" s="147" t="s">
        <v>378</v>
      </c>
      <c r="AL127" s="147" t="s">
        <v>378</v>
      </c>
      <c r="AM127" s="151" t="s">
        <v>1233</v>
      </c>
      <c r="AN127" s="175" t="s">
        <v>1234</v>
      </c>
      <c r="AO127" s="154" t="s">
        <v>1233</v>
      </c>
      <c r="AP127" s="154">
        <v>2750566</v>
      </c>
      <c r="AQ127" s="154" t="s">
        <v>1235</v>
      </c>
      <c r="AR127" s="143"/>
      <c r="AS127" s="154" t="s">
        <v>234</v>
      </c>
      <c r="AT127" s="156" t="s">
        <v>1236</v>
      </c>
      <c r="AU127" s="154" t="s">
        <v>219</v>
      </c>
      <c r="AV127" s="151"/>
      <c r="AW127" s="154"/>
    </row>
    <row r="128" customFormat="1" ht="40.5" spans="1:49">
      <c r="A128" s="144">
        <v>112</v>
      </c>
      <c r="B128" s="176" t="s">
        <v>1237</v>
      </c>
      <c r="C128" s="148"/>
      <c r="D128" s="148" t="str">
        <f t="shared" si="3"/>
        <v>新建</v>
      </c>
      <c r="E128" s="148" t="s">
        <v>225</v>
      </c>
      <c r="F128" s="148"/>
      <c r="G128" s="158" t="s">
        <v>1238</v>
      </c>
      <c r="H128" s="150" t="s">
        <v>1192</v>
      </c>
      <c r="I128" s="161">
        <v>150000</v>
      </c>
      <c r="J128" s="162" t="s">
        <v>1092</v>
      </c>
      <c r="K128" s="162" t="s">
        <v>1093</v>
      </c>
      <c r="L128" s="168">
        <v>0</v>
      </c>
      <c r="M128" s="168">
        <v>5000</v>
      </c>
      <c r="N128" s="168">
        <v>0</v>
      </c>
      <c r="O128" s="168">
        <v>0</v>
      </c>
      <c r="P128" s="168">
        <v>0</v>
      </c>
      <c r="Q128" s="169"/>
      <c r="R128" s="161">
        <v>70000</v>
      </c>
      <c r="S128" s="201" t="s">
        <v>1239</v>
      </c>
      <c r="T128" s="149"/>
      <c r="U128" s="249" t="s">
        <v>269</v>
      </c>
      <c r="V128" s="149" t="s">
        <v>205</v>
      </c>
      <c r="W128" s="149" t="s">
        <v>269</v>
      </c>
      <c r="X128" s="149" t="s">
        <v>205</v>
      </c>
      <c r="Y128" s="149" t="s">
        <v>205</v>
      </c>
      <c r="Z128" s="149" t="s">
        <v>205</v>
      </c>
      <c r="AA128" s="170">
        <v>0</v>
      </c>
      <c r="AB128" s="170">
        <v>0</v>
      </c>
      <c r="AC128" s="170">
        <v>0</v>
      </c>
      <c r="AD128" s="171"/>
      <c r="AE128" s="147" t="s">
        <v>1208</v>
      </c>
      <c r="AF128" s="147" t="s">
        <v>1209</v>
      </c>
      <c r="AG128" s="158" t="s">
        <v>1240</v>
      </c>
      <c r="AH128" s="147" t="s">
        <v>221</v>
      </c>
      <c r="AI128" s="172" t="s">
        <v>1241</v>
      </c>
      <c r="AJ128" s="147"/>
      <c r="AK128" s="147" t="s">
        <v>221</v>
      </c>
      <c r="AL128" s="147" t="s">
        <v>221</v>
      </c>
      <c r="AM128" s="263" t="s">
        <v>568</v>
      </c>
      <c r="AN128" s="243" t="s">
        <v>569</v>
      </c>
      <c r="AO128" s="154" t="s">
        <v>1242</v>
      </c>
      <c r="AP128" s="154"/>
      <c r="AQ128" s="175"/>
      <c r="AR128" s="143"/>
      <c r="AS128" s="155" t="s">
        <v>234</v>
      </c>
      <c r="AT128" s="156"/>
      <c r="AU128" s="155"/>
      <c r="AV128" s="157"/>
      <c r="AW128" s="155"/>
    </row>
    <row r="129" customFormat="1" ht="54" spans="1:49">
      <c r="A129" s="144">
        <v>113</v>
      </c>
      <c r="B129" s="149" t="s">
        <v>1243</v>
      </c>
      <c r="C129" s="148"/>
      <c r="D129" s="148" t="str">
        <f t="shared" si="3"/>
        <v>新建</v>
      </c>
      <c r="E129" s="148" t="s">
        <v>197</v>
      </c>
      <c r="F129" s="148"/>
      <c r="G129" s="149" t="s">
        <v>1244</v>
      </c>
      <c r="H129" s="150" t="s">
        <v>227</v>
      </c>
      <c r="I129" s="189">
        <v>150000</v>
      </c>
      <c r="J129" s="148" t="s">
        <v>1092</v>
      </c>
      <c r="K129" s="148" t="s">
        <v>1093</v>
      </c>
      <c r="L129" s="169">
        <v>0</v>
      </c>
      <c r="M129" s="169">
        <v>150000</v>
      </c>
      <c r="N129" s="169">
        <v>0</v>
      </c>
      <c r="O129" s="169">
        <v>0</v>
      </c>
      <c r="P129" s="169">
        <v>0</v>
      </c>
      <c r="Q129" s="169">
        <v>130000</v>
      </c>
      <c r="R129" s="189">
        <v>40000</v>
      </c>
      <c r="S129" s="149" t="s">
        <v>1245</v>
      </c>
      <c r="T129" s="149" t="s">
        <v>1246</v>
      </c>
      <c r="U129" s="149" t="s">
        <v>1247</v>
      </c>
      <c r="V129" s="149" t="s">
        <v>1248</v>
      </c>
      <c r="W129" s="149" t="s">
        <v>205</v>
      </c>
      <c r="X129" s="149" t="s">
        <v>1249</v>
      </c>
      <c r="Y129" s="149" t="s">
        <v>205</v>
      </c>
      <c r="Z129" s="149" t="s">
        <v>1250</v>
      </c>
      <c r="AA129" s="194">
        <v>111</v>
      </c>
      <c r="AB129" s="194">
        <v>111</v>
      </c>
      <c r="AC129" s="194">
        <v>0</v>
      </c>
      <c r="AD129" s="208"/>
      <c r="AE129" s="147" t="s">
        <v>219</v>
      </c>
      <c r="AF129" s="147" t="s">
        <v>219</v>
      </c>
      <c r="AG129" s="163" t="s">
        <v>1251</v>
      </c>
      <c r="AH129" s="162" t="s">
        <v>209</v>
      </c>
      <c r="AI129" s="172" t="s">
        <v>1252</v>
      </c>
      <c r="AJ129" s="172" t="s">
        <v>507</v>
      </c>
      <c r="AK129" s="147" t="s">
        <v>209</v>
      </c>
      <c r="AL129" s="147" t="s">
        <v>209</v>
      </c>
      <c r="AM129" s="151" t="s">
        <v>1253</v>
      </c>
      <c r="AN129" s="211">
        <v>18039993977</v>
      </c>
      <c r="AO129" s="210" t="s">
        <v>1253</v>
      </c>
      <c r="AP129" s="210" t="s">
        <v>203</v>
      </c>
      <c r="AQ129" s="154">
        <v>18039993977</v>
      </c>
      <c r="AR129" s="143"/>
      <c r="AS129" s="154" t="s">
        <v>234</v>
      </c>
      <c r="AT129" s="156" t="s">
        <v>1254</v>
      </c>
      <c r="AU129" s="154" t="s">
        <v>1255</v>
      </c>
      <c r="AV129" s="151"/>
      <c r="AW129" s="154" t="s">
        <v>1256</v>
      </c>
    </row>
    <row r="130" customFormat="1" ht="40.5" spans="1:49">
      <c r="A130" s="144">
        <v>114</v>
      </c>
      <c r="B130" s="149" t="s">
        <v>1257</v>
      </c>
      <c r="C130" s="148"/>
      <c r="D130" s="148" t="str">
        <f t="shared" si="3"/>
        <v>新建</v>
      </c>
      <c r="E130" s="148" t="s">
        <v>197</v>
      </c>
      <c r="F130" s="148"/>
      <c r="G130" s="149" t="s">
        <v>1258</v>
      </c>
      <c r="H130" s="264" t="s">
        <v>350</v>
      </c>
      <c r="I130" s="189">
        <v>150000</v>
      </c>
      <c r="J130" s="147" t="s">
        <v>1092</v>
      </c>
      <c r="K130" s="147" t="s">
        <v>1093</v>
      </c>
      <c r="L130" s="180">
        <v>0</v>
      </c>
      <c r="M130" s="180">
        <v>150000</v>
      </c>
      <c r="N130" s="180">
        <v>0</v>
      </c>
      <c r="O130" s="180">
        <v>0</v>
      </c>
      <c r="P130" s="180">
        <v>0</v>
      </c>
      <c r="Q130" s="180"/>
      <c r="R130" s="189">
        <v>87000</v>
      </c>
      <c r="S130" s="265" t="s">
        <v>1181</v>
      </c>
      <c r="T130" s="260"/>
      <c r="U130" s="149" t="s">
        <v>1259</v>
      </c>
      <c r="V130" s="149" t="s">
        <v>1196</v>
      </c>
      <c r="W130" s="149" t="s">
        <v>1196</v>
      </c>
      <c r="X130" s="149" t="s">
        <v>205</v>
      </c>
      <c r="Y130" s="149" t="s">
        <v>205</v>
      </c>
      <c r="Z130" s="149" t="s">
        <v>1260</v>
      </c>
      <c r="AA130" s="149">
        <v>127</v>
      </c>
      <c r="AB130" s="149">
        <v>127</v>
      </c>
      <c r="AC130" s="149">
        <v>0</v>
      </c>
      <c r="AD130" s="149"/>
      <c r="AE130" s="147" t="s">
        <v>579</v>
      </c>
      <c r="AF130" s="147" t="s">
        <v>580</v>
      </c>
      <c r="AG130" s="149" t="s">
        <v>1261</v>
      </c>
      <c r="AH130" s="149" t="s">
        <v>485</v>
      </c>
      <c r="AI130" s="149" t="s">
        <v>1262</v>
      </c>
      <c r="AJ130" s="147" t="s">
        <v>485</v>
      </c>
      <c r="AK130" s="224" t="s">
        <v>487</v>
      </c>
      <c r="AL130" s="224" t="s">
        <v>487</v>
      </c>
      <c r="AM130" s="261" t="s">
        <v>487</v>
      </c>
      <c r="AN130" s="154" t="s">
        <v>1263</v>
      </c>
      <c r="AO130" s="154">
        <v>13017597979</v>
      </c>
      <c r="AP130" s="154" t="s">
        <v>1263</v>
      </c>
      <c r="AQ130" s="154"/>
      <c r="AR130" s="154"/>
      <c r="AS130" s="155" t="s">
        <v>234</v>
      </c>
      <c r="AT130" s="156" t="s">
        <v>1264</v>
      </c>
      <c r="AU130" s="154" t="s">
        <v>1265</v>
      </c>
      <c r="AV130" s="151" t="s">
        <v>768</v>
      </c>
      <c r="AW130" s="154" t="s">
        <v>1266</v>
      </c>
    </row>
    <row r="131" customFormat="1" ht="40.5" spans="1:49">
      <c r="A131" s="144">
        <v>115</v>
      </c>
      <c r="B131" s="149" t="s">
        <v>1267</v>
      </c>
      <c r="C131" s="148"/>
      <c r="D131" s="148" t="str">
        <f t="shared" si="3"/>
        <v>新建</v>
      </c>
      <c r="E131" s="148" t="s">
        <v>225</v>
      </c>
      <c r="F131" s="148"/>
      <c r="G131" s="149" t="s">
        <v>1268</v>
      </c>
      <c r="H131" s="150" t="s">
        <v>32</v>
      </c>
      <c r="I131" s="189">
        <v>150000</v>
      </c>
      <c r="J131" s="147" t="s">
        <v>1092</v>
      </c>
      <c r="K131" s="147" t="s">
        <v>1093</v>
      </c>
      <c r="L131" s="180">
        <v>0</v>
      </c>
      <c r="M131" s="180">
        <v>150000</v>
      </c>
      <c r="N131" s="180">
        <v>30000</v>
      </c>
      <c r="O131" s="180">
        <v>120000</v>
      </c>
      <c r="P131" s="180">
        <v>0</v>
      </c>
      <c r="Q131" s="180"/>
      <c r="R131" s="189">
        <v>52000</v>
      </c>
      <c r="S131" s="147" t="s">
        <v>1181</v>
      </c>
      <c r="T131" s="260"/>
      <c r="U131" s="149" t="s">
        <v>1269</v>
      </c>
      <c r="V131" s="149" t="s">
        <v>1183</v>
      </c>
      <c r="W131" s="301" t="s">
        <v>1270</v>
      </c>
      <c r="X131" s="149" t="s">
        <v>205</v>
      </c>
      <c r="Y131" s="149" t="s">
        <v>205</v>
      </c>
      <c r="Z131" s="149" t="s">
        <v>1184</v>
      </c>
      <c r="AA131" s="149">
        <v>106</v>
      </c>
      <c r="AB131" s="149">
        <v>106</v>
      </c>
      <c r="AC131" s="149">
        <v>0</v>
      </c>
      <c r="AD131" s="149"/>
      <c r="AE131" s="147" t="s">
        <v>579</v>
      </c>
      <c r="AF131" s="147" t="s">
        <v>580</v>
      </c>
      <c r="AG131" s="149" t="s">
        <v>1271</v>
      </c>
      <c r="AH131" s="149" t="s">
        <v>485</v>
      </c>
      <c r="AI131" s="149" t="s">
        <v>1186</v>
      </c>
      <c r="AJ131" s="147" t="s">
        <v>485</v>
      </c>
      <c r="AK131" s="224" t="s">
        <v>487</v>
      </c>
      <c r="AL131" s="224" t="s">
        <v>487</v>
      </c>
      <c r="AM131" s="261" t="s">
        <v>487</v>
      </c>
      <c r="AN131" s="154" t="s">
        <v>1272</v>
      </c>
      <c r="AO131" s="154">
        <v>18939405001</v>
      </c>
      <c r="AP131" s="154" t="s">
        <v>1272</v>
      </c>
      <c r="AQ131" s="154"/>
      <c r="AR131" s="154"/>
      <c r="AS131" s="155" t="s">
        <v>234</v>
      </c>
      <c r="AT131" s="156" t="s">
        <v>1188</v>
      </c>
      <c r="AU131" s="154" t="s">
        <v>1189</v>
      </c>
      <c r="AV131" s="157"/>
      <c r="AW131" s="155"/>
    </row>
    <row r="132" customFormat="1" ht="35" customHeight="1" spans="1:49">
      <c r="A132" s="144">
        <v>116</v>
      </c>
      <c r="B132" s="163" t="s">
        <v>1273</v>
      </c>
      <c r="C132" s="148"/>
      <c r="D132" s="148" t="str">
        <f t="shared" si="3"/>
        <v>新建</v>
      </c>
      <c r="E132" s="148" t="s">
        <v>197</v>
      </c>
      <c r="F132" s="148" t="s">
        <v>197</v>
      </c>
      <c r="G132" s="163" t="s">
        <v>1274</v>
      </c>
      <c r="H132" s="150" t="s">
        <v>32</v>
      </c>
      <c r="I132" s="189">
        <v>150000</v>
      </c>
      <c r="J132" s="147" t="s">
        <v>1092</v>
      </c>
      <c r="K132" s="147" t="s">
        <v>1145</v>
      </c>
      <c r="L132" s="140">
        <v>0</v>
      </c>
      <c r="M132" s="169">
        <v>150000</v>
      </c>
      <c r="N132" s="169"/>
      <c r="O132" s="169"/>
      <c r="P132" s="169"/>
      <c r="Q132" s="169"/>
      <c r="R132" s="187">
        <v>85000</v>
      </c>
      <c r="S132" s="147" t="s">
        <v>1275</v>
      </c>
      <c r="T132" s="149"/>
      <c r="U132" s="149" t="s">
        <v>269</v>
      </c>
      <c r="V132" s="149" t="s">
        <v>1276</v>
      </c>
      <c r="W132" s="149" t="s">
        <v>205</v>
      </c>
      <c r="X132" s="149" t="s">
        <v>205</v>
      </c>
      <c r="Y132" s="149" t="s">
        <v>205</v>
      </c>
      <c r="Z132" s="149" t="s">
        <v>1276</v>
      </c>
      <c r="AA132" s="244"/>
      <c r="AB132" s="244"/>
      <c r="AC132" s="244"/>
      <c r="AD132" s="171"/>
      <c r="AE132" s="162" t="s">
        <v>219</v>
      </c>
      <c r="AF132" s="148" t="s">
        <v>219</v>
      </c>
      <c r="AG132" s="149" t="s">
        <v>1277</v>
      </c>
      <c r="AH132" s="147" t="s">
        <v>763</v>
      </c>
      <c r="AI132" s="147" t="s">
        <v>1278</v>
      </c>
      <c r="AJ132" s="147" t="s">
        <v>1277</v>
      </c>
      <c r="AK132" s="147" t="s">
        <v>763</v>
      </c>
      <c r="AL132" s="147" t="s">
        <v>763</v>
      </c>
      <c r="AM132" s="151" t="s">
        <v>763</v>
      </c>
      <c r="AN132" s="228" t="s">
        <v>1279</v>
      </c>
      <c r="AO132" s="154">
        <v>13937413180</v>
      </c>
      <c r="AP132" s="154" t="s">
        <v>1279</v>
      </c>
      <c r="AQ132" s="154"/>
      <c r="AR132" s="143"/>
      <c r="AS132" s="154" t="s">
        <v>234</v>
      </c>
      <c r="AT132" s="156" t="s">
        <v>1280</v>
      </c>
      <c r="AU132" s="154" t="s">
        <v>1281</v>
      </c>
      <c r="AV132" s="151" t="s">
        <v>417</v>
      </c>
      <c r="AW132" s="154"/>
    </row>
    <row r="133" customFormat="1" ht="66" customHeight="1" spans="1:49">
      <c r="A133" s="144">
        <v>117</v>
      </c>
      <c r="B133" s="163" t="s">
        <v>1282</v>
      </c>
      <c r="C133" s="148"/>
      <c r="D133" s="148" t="str">
        <f t="shared" si="3"/>
        <v>新建</v>
      </c>
      <c r="E133" s="147" t="s">
        <v>225</v>
      </c>
      <c r="F133" s="148"/>
      <c r="G133" s="236" t="s">
        <v>1283</v>
      </c>
      <c r="H133" s="150" t="s">
        <v>36</v>
      </c>
      <c r="I133" s="189">
        <v>139800</v>
      </c>
      <c r="J133" s="207" t="s">
        <v>1092</v>
      </c>
      <c r="K133" s="207" t="s">
        <v>1093</v>
      </c>
      <c r="L133" s="169">
        <v>0</v>
      </c>
      <c r="M133" s="169">
        <v>139800</v>
      </c>
      <c r="N133" s="169"/>
      <c r="O133" s="169"/>
      <c r="P133" s="169"/>
      <c r="Q133" s="169">
        <v>0</v>
      </c>
      <c r="R133" s="189">
        <v>70000</v>
      </c>
      <c r="S133" s="149" t="s">
        <v>1284</v>
      </c>
      <c r="T133" s="149" t="s">
        <v>219</v>
      </c>
      <c r="U133" s="149" t="s">
        <v>1285</v>
      </c>
      <c r="V133" s="149" t="s">
        <v>617</v>
      </c>
      <c r="W133" s="149" t="s">
        <v>269</v>
      </c>
      <c r="X133" s="149" t="s">
        <v>205</v>
      </c>
      <c r="Y133" s="149" t="s">
        <v>205</v>
      </c>
      <c r="Z133" s="149" t="s">
        <v>1286</v>
      </c>
      <c r="AA133" s="191">
        <v>0</v>
      </c>
      <c r="AB133" s="159">
        <v>0</v>
      </c>
      <c r="AC133" s="159">
        <v>0</v>
      </c>
      <c r="AD133" s="171"/>
      <c r="AE133" s="147" t="s">
        <v>1287</v>
      </c>
      <c r="AF133" s="147" t="s">
        <v>1288</v>
      </c>
      <c r="AG133" s="149" t="s">
        <v>1289</v>
      </c>
      <c r="AH133" s="147" t="s">
        <v>378</v>
      </c>
      <c r="AI133" s="147" t="s">
        <v>1290</v>
      </c>
      <c r="AJ133" s="147" t="s">
        <v>487</v>
      </c>
      <c r="AK133" s="147" t="s">
        <v>378</v>
      </c>
      <c r="AL133" s="147" t="s">
        <v>1291</v>
      </c>
      <c r="AM133" s="151" t="s">
        <v>1292</v>
      </c>
      <c r="AN133" s="175">
        <v>17630876619</v>
      </c>
      <c r="AO133" s="154" t="s">
        <v>1293</v>
      </c>
      <c r="AP133" s="302" t="s">
        <v>1294</v>
      </c>
      <c r="AQ133" s="154">
        <v>17630306290</v>
      </c>
      <c r="AR133" s="143"/>
      <c r="AS133" s="154" t="s">
        <v>234</v>
      </c>
      <c r="AT133" s="156" t="s">
        <v>1295</v>
      </c>
      <c r="AU133" s="154" t="s">
        <v>219</v>
      </c>
      <c r="AV133" s="151"/>
      <c r="AW133" s="154"/>
    </row>
    <row r="134" customFormat="1" ht="40.5" spans="1:49">
      <c r="A134" s="144">
        <v>118</v>
      </c>
      <c r="B134" s="191" t="s">
        <v>1296</v>
      </c>
      <c r="C134" s="148"/>
      <c r="D134" s="148" t="str">
        <f t="shared" si="3"/>
        <v>新建</v>
      </c>
      <c r="E134" s="147" t="s">
        <v>225</v>
      </c>
      <c r="F134" s="206"/>
      <c r="G134" s="149" t="s">
        <v>1297</v>
      </c>
      <c r="H134" s="150" t="s">
        <v>16</v>
      </c>
      <c r="I134" s="189">
        <v>125000</v>
      </c>
      <c r="J134" s="162" t="s">
        <v>1092</v>
      </c>
      <c r="K134" s="206" t="s">
        <v>1093</v>
      </c>
      <c r="L134" s="213">
        <v>0</v>
      </c>
      <c r="M134" s="213">
        <v>123399</v>
      </c>
      <c r="N134" s="213">
        <v>0</v>
      </c>
      <c r="O134" s="213">
        <v>0</v>
      </c>
      <c r="P134" s="213">
        <v>0</v>
      </c>
      <c r="Q134" s="213">
        <v>0</v>
      </c>
      <c r="R134" s="189">
        <v>125000</v>
      </c>
      <c r="S134" s="147" t="s">
        <v>504</v>
      </c>
      <c r="T134" s="191"/>
      <c r="U134" s="149" t="s">
        <v>1298</v>
      </c>
      <c r="V134" s="149" t="s">
        <v>205</v>
      </c>
      <c r="W134" s="149" t="s">
        <v>205</v>
      </c>
      <c r="X134" s="149" t="s">
        <v>205</v>
      </c>
      <c r="Y134" s="149" t="s">
        <v>205</v>
      </c>
      <c r="Z134" s="149" t="s">
        <v>205</v>
      </c>
      <c r="AA134" s="191">
        <v>0</v>
      </c>
      <c r="AB134" s="191">
        <v>0</v>
      </c>
      <c r="AC134" s="191">
        <v>0</v>
      </c>
      <c r="AD134" s="191"/>
      <c r="AE134" s="206" t="s">
        <v>1162</v>
      </c>
      <c r="AF134" s="206" t="s">
        <v>1163</v>
      </c>
      <c r="AG134" s="149" t="s">
        <v>1299</v>
      </c>
      <c r="AH134" s="147" t="s">
        <v>330</v>
      </c>
      <c r="AI134" s="147" t="s">
        <v>1300</v>
      </c>
      <c r="AJ134" s="147" t="s">
        <v>1301</v>
      </c>
      <c r="AK134" s="203" t="s">
        <v>333</v>
      </c>
      <c r="AL134" s="203" t="s">
        <v>333</v>
      </c>
      <c r="AM134" s="205" t="s">
        <v>333</v>
      </c>
      <c r="AN134" s="154" t="s">
        <v>1167</v>
      </c>
      <c r="AO134" s="175">
        <v>15038000913</v>
      </c>
      <c r="AP134" s="154"/>
      <c r="AQ134" s="154">
        <v>15038000913</v>
      </c>
      <c r="AR134" s="143"/>
      <c r="AS134" s="154" t="s">
        <v>234</v>
      </c>
      <c r="AT134" s="156" t="s">
        <v>1302</v>
      </c>
      <c r="AU134" s="154"/>
      <c r="AV134" s="151"/>
      <c r="AW134" s="154"/>
    </row>
    <row r="135" customFormat="1" ht="40.5" spans="1:49">
      <c r="A135" s="144">
        <v>119</v>
      </c>
      <c r="B135" s="191" t="s">
        <v>1303</v>
      </c>
      <c r="C135" s="148"/>
      <c r="D135" s="148" t="str">
        <f t="shared" si="3"/>
        <v>新建</v>
      </c>
      <c r="E135" s="147" t="s">
        <v>225</v>
      </c>
      <c r="F135" s="206"/>
      <c r="G135" s="149" t="s">
        <v>1304</v>
      </c>
      <c r="H135" s="150" t="s">
        <v>1305</v>
      </c>
      <c r="I135" s="189">
        <v>120000</v>
      </c>
      <c r="J135" s="162" t="s">
        <v>1092</v>
      </c>
      <c r="K135" s="147" t="s">
        <v>1093</v>
      </c>
      <c r="L135" s="213">
        <v>0</v>
      </c>
      <c r="M135" s="213">
        <v>120000</v>
      </c>
      <c r="N135" s="213">
        <v>0</v>
      </c>
      <c r="O135" s="213">
        <v>0</v>
      </c>
      <c r="P135" s="213">
        <v>0</v>
      </c>
      <c r="Q135" s="213">
        <v>0</v>
      </c>
      <c r="R135" s="189">
        <v>40000</v>
      </c>
      <c r="S135" s="147" t="s">
        <v>1306</v>
      </c>
      <c r="T135" s="191" t="s">
        <v>1307</v>
      </c>
      <c r="U135" s="149" t="s">
        <v>269</v>
      </c>
      <c r="V135" s="149" t="s">
        <v>269</v>
      </c>
      <c r="W135" s="149" t="s">
        <v>269</v>
      </c>
      <c r="X135" s="149" t="s">
        <v>269</v>
      </c>
      <c r="Y135" s="149" t="s">
        <v>269</v>
      </c>
      <c r="Z135" s="149" t="s">
        <v>269</v>
      </c>
      <c r="AA135" s="191">
        <v>85</v>
      </c>
      <c r="AB135" s="191">
        <v>85</v>
      </c>
      <c r="AC135" s="191">
        <v>0</v>
      </c>
      <c r="AD135" s="191"/>
      <c r="AE135" s="206" t="s">
        <v>219</v>
      </c>
      <c r="AF135" s="206" t="s">
        <v>1308</v>
      </c>
      <c r="AG135" s="149" t="s">
        <v>1309</v>
      </c>
      <c r="AH135" s="147" t="s">
        <v>330</v>
      </c>
      <c r="AI135" s="147" t="s">
        <v>1310</v>
      </c>
      <c r="AJ135" s="203" t="s">
        <v>1301</v>
      </c>
      <c r="AK135" s="203" t="s">
        <v>333</v>
      </c>
      <c r="AL135" s="203" t="s">
        <v>333</v>
      </c>
      <c r="AM135" s="205" t="s">
        <v>333</v>
      </c>
      <c r="AN135" s="154" t="s">
        <v>1167</v>
      </c>
      <c r="AO135" s="175">
        <v>15038000913</v>
      </c>
      <c r="AP135" s="154"/>
      <c r="AQ135" s="154">
        <v>15038000913</v>
      </c>
      <c r="AR135" s="143"/>
      <c r="AS135" s="154" t="s">
        <v>234</v>
      </c>
      <c r="AT135" s="156" t="s">
        <v>1311</v>
      </c>
      <c r="AU135" s="154"/>
      <c r="AV135" s="151"/>
      <c r="AW135" s="154"/>
    </row>
    <row r="136" customFormat="1" ht="175.5" spans="1:49">
      <c r="A136" s="144">
        <v>120</v>
      </c>
      <c r="B136" s="163" t="s">
        <v>1312</v>
      </c>
      <c r="C136" s="148"/>
      <c r="D136" s="148" t="str">
        <f t="shared" si="3"/>
        <v>新建</v>
      </c>
      <c r="E136" s="148" t="s">
        <v>225</v>
      </c>
      <c r="F136" s="148"/>
      <c r="G136" s="172" t="s">
        <v>1313</v>
      </c>
      <c r="H136" s="150" t="s">
        <v>216</v>
      </c>
      <c r="I136" s="189">
        <v>100000</v>
      </c>
      <c r="J136" s="148" t="s">
        <v>1092</v>
      </c>
      <c r="K136" s="148" t="s">
        <v>267</v>
      </c>
      <c r="L136" s="169">
        <v>0</v>
      </c>
      <c r="M136" s="169">
        <v>100000</v>
      </c>
      <c r="N136" s="169">
        <v>0</v>
      </c>
      <c r="O136" s="169">
        <v>0</v>
      </c>
      <c r="P136" s="169">
        <v>0</v>
      </c>
      <c r="Q136" s="169"/>
      <c r="R136" s="190">
        <v>60000</v>
      </c>
      <c r="S136" s="201" t="s">
        <v>1314</v>
      </c>
      <c r="T136" s="149"/>
      <c r="U136" s="191" t="s">
        <v>1315</v>
      </c>
      <c r="V136" s="191" t="s">
        <v>205</v>
      </c>
      <c r="W136" s="191" t="s">
        <v>269</v>
      </c>
      <c r="X136" s="191" t="s">
        <v>269</v>
      </c>
      <c r="Y136" s="191" t="s">
        <v>269</v>
      </c>
      <c r="Z136" s="191" t="s">
        <v>269</v>
      </c>
      <c r="AA136" s="191">
        <v>0</v>
      </c>
      <c r="AB136" s="159">
        <v>0</v>
      </c>
      <c r="AC136" s="159">
        <v>0</v>
      </c>
      <c r="AD136" s="171"/>
      <c r="AE136" s="147" t="s">
        <v>219</v>
      </c>
      <c r="AF136" s="147" t="s">
        <v>219</v>
      </c>
      <c r="AG136" s="149" t="s">
        <v>1316</v>
      </c>
      <c r="AH136" s="147" t="s">
        <v>272</v>
      </c>
      <c r="AI136" s="147" t="s">
        <v>1317</v>
      </c>
      <c r="AJ136" s="147" t="s">
        <v>272</v>
      </c>
      <c r="AK136" s="147" t="s">
        <v>272</v>
      </c>
      <c r="AL136" s="147" t="s">
        <v>272</v>
      </c>
      <c r="AM136" s="151" t="s">
        <v>1318</v>
      </c>
      <c r="AN136" s="175">
        <v>15890140605</v>
      </c>
      <c r="AO136" s="154" t="s">
        <v>1318</v>
      </c>
      <c r="AP136" s="154"/>
      <c r="AQ136" s="154">
        <v>15890140605</v>
      </c>
      <c r="AR136" s="143"/>
      <c r="AS136" s="154" t="s">
        <v>234</v>
      </c>
      <c r="AT136" s="254" t="s">
        <v>1319</v>
      </c>
      <c r="AU136" s="154"/>
      <c r="AV136" s="157"/>
      <c r="AW136" s="155"/>
    </row>
    <row r="137" customFormat="1" ht="40.5" spans="1:49">
      <c r="A137" s="144">
        <v>121</v>
      </c>
      <c r="B137" s="163" t="s">
        <v>1320</v>
      </c>
      <c r="C137" s="148"/>
      <c r="D137" s="148" t="str">
        <f t="shared" si="3"/>
        <v>新建</v>
      </c>
      <c r="E137" s="148" t="s">
        <v>225</v>
      </c>
      <c r="F137" s="148"/>
      <c r="G137" s="149" t="s">
        <v>1321</v>
      </c>
      <c r="H137" s="150" t="s">
        <v>1322</v>
      </c>
      <c r="I137" s="189">
        <v>100000</v>
      </c>
      <c r="J137" s="148" t="s">
        <v>1092</v>
      </c>
      <c r="K137" s="148" t="s">
        <v>1093</v>
      </c>
      <c r="L137" s="169">
        <v>0</v>
      </c>
      <c r="M137" s="169">
        <v>100000</v>
      </c>
      <c r="N137" s="169">
        <v>0</v>
      </c>
      <c r="O137" s="169">
        <v>0</v>
      </c>
      <c r="P137" s="169">
        <v>0</v>
      </c>
      <c r="Q137" s="169"/>
      <c r="R137" s="190">
        <v>60000</v>
      </c>
      <c r="S137" s="159" t="s">
        <v>1323</v>
      </c>
      <c r="T137" s="149"/>
      <c r="U137" s="191" t="s">
        <v>1324</v>
      </c>
      <c r="V137" s="191" t="s">
        <v>269</v>
      </c>
      <c r="W137" s="191" t="s">
        <v>269</v>
      </c>
      <c r="X137" s="191" t="s">
        <v>269</v>
      </c>
      <c r="Y137" s="191" t="s">
        <v>269</v>
      </c>
      <c r="Z137" s="191" t="s">
        <v>269</v>
      </c>
      <c r="AA137" s="191">
        <v>73</v>
      </c>
      <c r="AB137" s="159">
        <v>73</v>
      </c>
      <c r="AC137" s="159">
        <v>0</v>
      </c>
      <c r="AD137" s="171"/>
      <c r="AE137" s="147" t="s">
        <v>219</v>
      </c>
      <c r="AF137" s="147" t="s">
        <v>219</v>
      </c>
      <c r="AG137" s="149" t="s">
        <v>1325</v>
      </c>
      <c r="AH137" s="147" t="s">
        <v>272</v>
      </c>
      <c r="AI137" s="149" t="s">
        <v>1326</v>
      </c>
      <c r="AJ137" s="147" t="s">
        <v>272</v>
      </c>
      <c r="AK137" s="147" t="s">
        <v>272</v>
      </c>
      <c r="AL137" s="147" t="s">
        <v>272</v>
      </c>
      <c r="AM137" s="151" t="s">
        <v>1327</v>
      </c>
      <c r="AN137" s="175">
        <v>13803743065</v>
      </c>
      <c r="AO137" s="154" t="s">
        <v>1328</v>
      </c>
      <c r="AP137" s="154"/>
      <c r="AQ137" s="154">
        <v>15836578585</v>
      </c>
      <c r="AR137" s="143"/>
      <c r="AS137" s="154" t="s">
        <v>234</v>
      </c>
      <c r="AT137" s="254" t="s">
        <v>1329</v>
      </c>
      <c r="AU137" s="154"/>
      <c r="AV137" s="157"/>
      <c r="AW137" s="155"/>
    </row>
    <row r="138" customFormat="1" ht="94.5" spans="1:49">
      <c r="A138" s="144">
        <v>122</v>
      </c>
      <c r="B138" s="163" t="s">
        <v>1330</v>
      </c>
      <c r="C138" s="148"/>
      <c r="D138" s="148" t="str">
        <f t="shared" si="3"/>
        <v>新建</v>
      </c>
      <c r="E138" s="148" t="s">
        <v>225</v>
      </c>
      <c r="F138" s="148"/>
      <c r="G138" s="149" t="s">
        <v>1331</v>
      </c>
      <c r="H138" s="150" t="s">
        <v>227</v>
      </c>
      <c r="I138" s="189">
        <v>100000</v>
      </c>
      <c r="J138" s="148" t="s">
        <v>1092</v>
      </c>
      <c r="K138" s="148" t="s">
        <v>1093</v>
      </c>
      <c r="L138" s="169">
        <v>0</v>
      </c>
      <c r="M138" s="169">
        <v>100000</v>
      </c>
      <c r="N138" s="169">
        <v>0</v>
      </c>
      <c r="O138" s="169">
        <v>0</v>
      </c>
      <c r="P138" s="169">
        <v>0</v>
      </c>
      <c r="Q138" s="169"/>
      <c r="R138" s="190">
        <v>50000</v>
      </c>
      <c r="S138" s="191" t="s">
        <v>1332</v>
      </c>
      <c r="T138" s="149"/>
      <c r="U138" s="191" t="s">
        <v>269</v>
      </c>
      <c r="V138" s="191" t="s">
        <v>269</v>
      </c>
      <c r="W138" s="191" t="s">
        <v>269</v>
      </c>
      <c r="X138" s="191" t="s">
        <v>269</v>
      </c>
      <c r="Y138" s="191" t="s">
        <v>269</v>
      </c>
      <c r="Z138" s="191" t="s">
        <v>269</v>
      </c>
      <c r="AA138" s="191">
        <v>70</v>
      </c>
      <c r="AB138" s="159">
        <v>70</v>
      </c>
      <c r="AC138" s="159">
        <v>0</v>
      </c>
      <c r="AD138" s="171"/>
      <c r="AE138" s="147" t="s">
        <v>206</v>
      </c>
      <c r="AF138" s="147" t="s">
        <v>207</v>
      </c>
      <c r="AG138" s="149" t="s">
        <v>1333</v>
      </c>
      <c r="AH138" s="147" t="s">
        <v>272</v>
      </c>
      <c r="AI138" s="147" t="s">
        <v>1334</v>
      </c>
      <c r="AJ138" s="147" t="s">
        <v>272</v>
      </c>
      <c r="AK138" s="147" t="s">
        <v>272</v>
      </c>
      <c r="AL138" s="147" t="s">
        <v>272</v>
      </c>
      <c r="AM138" s="151" t="s">
        <v>1335</v>
      </c>
      <c r="AN138" s="175">
        <v>15038950029</v>
      </c>
      <c r="AO138" s="154" t="s">
        <v>1335</v>
      </c>
      <c r="AP138" s="154"/>
      <c r="AQ138" s="154">
        <v>15038950029</v>
      </c>
      <c r="AR138" s="143"/>
      <c r="AS138" s="154" t="s">
        <v>234</v>
      </c>
      <c r="AT138" s="254" t="s">
        <v>1336</v>
      </c>
      <c r="AU138" s="154"/>
      <c r="AV138" s="157"/>
      <c r="AW138" s="155"/>
    </row>
    <row r="139" customFormat="1" ht="67.5" spans="1:49">
      <c r="A139" s="144">
        <v>123</v>
      </c>
      <c r="B139" s="163" t="s">
        <v>1337</v>
      </c>
      <c r="C139" s="148" t="s">
        <v>452</v>
      </c>
      <c r="D139" s="148" t="s">
        <v>452</v>
      </c>
      <c r="E139" s="148" t="s">
        <v>1338</v>
      </c>
      <c r="F139" s="148" t="s">
        <v>1092</v>
      </c>
      <c r="G139" s="149" t="s">
        <v>1339</v>
      </c>
      <c r="H139" s="150" t="s">
        <v>227</v>
      </c>
      <c r="I139" s="189">
        <v>100000</v>
      </c>
      <c r="J139" s="148" t="s">
        <v>1092</v>
      </c>
      <c r="K139" s="148" t="s">
        <v>1093</v>
      </c>
      <c r="L139" s="169"/>
      <c r="M139" s="169"/>
      <c r="N139" s="169"/>
      <c r="O139" s="169"/>
      <c r="P139" s="169"/>
      <c r="Q139" s="169"/>
      <c r="R139" s="189">
        <v>40000</v>
      </c>
      <c r="S139" s="147" t="s">
        <v>1340</v>
      </c>
      <c r="T139" s="149"/>
      <c r="U139" s="149"/>
      <c r="V139" s="149"/>
      <c r="W139" s="149"/>
      <c r="X139" s="149"/>
      <c r="Y139" s="149"/>
      <c r="Z139" s="149"/>
      <c r="AA139" s="191"/>
      <c r="AB139" s="159"/>
      <c r="AC139" s="159"/>
      <c r="AD139" s="171"/>
      <c r="AE139" s="147" t="s">
        <v>219</v>
      </c>
      <c r="AF139" s="147" t="s">
        <v>219</v>
      </c>
      <c r="AG139" s="149" t="s">
        <v>1341</v>
      </c>
      <c r="AH139" s="147" t="s">
        <v>272</v>
      </c>
      <c r="AI139" s="147" t="s">
        <v>457</v>
      </c>
      <c r="AJ139" s="147" t="s">
        <v>272</v>
      </c>
      <c r="AK139" s="147" t="s">
        <v>272</v>
      </c>
      <c r="AL139" s="147" t="s">
        <v>272</v>
      </c>
      <c r="AM139" s="151" t="s">
        <v>1342</v>
      </c>
      <c r="AN139" s="175">
        <v>19339680097</v>
      </c>
      <c r="AO139" s="154" t="s">
        <v>1343</v>
      </c>
      <c r="AP139" s="154"/>
      <c r="AQ139" s="154">
        <v>13922882256</v>
      </c>
      <c r="AR139" s="143"/>
      <c r="AS139" s="154"/>
      <c r="AT139" s="254" t="s">
        <v>1344</v>
      </c>
      <c r="AU139" s="154"/>
      <c r="AV139" s="157"/>
      <c r="AW139" s="155"/>
    </row>
    <row r="140" customFormat="1" ht="40.5" spans="1:49">
      <c r="A140" s="144">
        <v>124</v>
      </c>
      <c r="B140" s="163" t="s">
        <v>1345</v>
      </c>
      <c r="C140" s="148"/>
      <c r="D140" s="148" t="str">
        <f t="shared" ref="D140:D203" si="4">IF(LEFT(H140,4)="2025","新建","续建")</f>
        <v>新建</v>
      </c>
      <c r="E140" s="147" t="s">
        <v>225</v>
      </c>
      <c r="F140" s="148"/>
      <c r="G140" s="149" t="s">
        <v>1346</v>
      </c>
      <c r="H140" s="150" t="s">
        <v>1347</v>
      </c>
      <c r="I140" s="189">
        <v>100000</v>
      </c>
      <c r="J140" s="207" t="s">
        <v>1092</v>
      </c>
      <c r="K140" s="207" t="s">
        <v>1093</v>
      </c>
      <c r="L140" s="169">
        <v>0</v>
      </c>
      <c r="M140" s="169">
        <v>100000</v>
      </c>
      <c r="N140" s="169"/>
      <c r="O140" s="169"/>
      <c r="P140" s="169"/>
      <c r="Q140" s="169">
        <v>0</v>
      </c>
      <c r="R140" s="189">
        <v>60000</v>
      </c>
      <c r="S140" s="147" t="s">
        <v>1348</v>
      </c>
      <c r="T140" s="149" t="s">
        <v>219</v>
      </c>
      <c r="U140" s="149" t="s">
        <v>1349</v>
      </c>
      <c r="V140" s="149" t="s">
        <v>256</v>
      </c>
      <c r="W140" s="149" t="s">
        <v>269</v>
      </c>
      <c r="X140" s="149" t="s">
        <v>617</v>
      </c>
      <c r="Y140" s="149" t="s">
        <v>617</v>
      </c>
      <c r="Z140" s="149" t="s">
        <v>256</v>
      </c>
      <c r="AA140" s="191">
        <v>76</v>
      </c>
      <c r="AB140" s="159">
        <v>76</v>
      </c>
      <c r="AC140" s="159">
        <v>0</v>
      </c>
      <c r="AD140" s="171"/>
      <c r="AE140" s="147" t="s">
        <v>219</v>
      </c>
      <c r="AF140" s="147" t="s">
        <v>219</v>
      </c>
      <c r="AG140" s="149" t="s">
        <v>1350</v>
      </c>
      <c r="AH140" s="147" t="s">
        <v>378</v>
      </c>
      <c r="AI140" s="147" t="s">
        <v>1290</v>
      </c>
      <c r="AJ140" s="147" t="s">
        <v>487</v>
      </c>
      <c r="AK140" s="147" t="s">
        <v>378</v>
      </c>
      <c r="AL140" s="147" t="s">
        <v>378</v>
      </c>
      <c r="AM140" s="151" t="s">
        <v>1351</v>
      </c>
      <c r="AN140" s="175">
        <v>13598997936</v>
      </c>
      <c r="AO140" s="154" t="s">
        <v>1351</v>
      </c>
      <c r="AP140" s="154">
        <v>13598997936</v>
      </c>
      <c r="AQ140" s="154">
        <v>13598997936</v>
      </c>
      <c r="AR140" s="143"/>
      <c r="AS140" s="154" t="s">
        <v>234</v>
      </c>
      <c r="AT140" s="156" t="s">
        <v>1352</v>
      </c>
      <c r="AU140" s="154" t="s">
        <v>219</v>
      </c>
      <c r="AV140" s="151"/>
      <c r="AW140" s="154"/>
    </row>
    <row r="141" customFormat="1" ht="135" spans="1:49">
      <c r="A141" s="144">
        <v>125</v>
      </c>
      <c r="B141" s="191" t="s">
        <v>1353</v>
      </c>
      <c r="C141" s="148"/>
      <c r="D141" s="148" t="str">
        <f t="shared" si="4"/>
        <v>新建</v>
      </c>
      <c r="E141" s="148" t="s">
        <v>225</v>
      </c>
      <c r="F141" s="148" t="s">
        <v>197</v>
      </c>
      <c r="G141" s="149" t="s">
        <v>1354</v>
      </c>
      <c r="H141" s="150" t="s">
        <v>36</v>
      </c>
      <c r="I141" s="189">
        <v>100000</v>
      </c>
      <c r="J141" s="162" t="s">
        <v>1092</v>
      </c>
      <c r="K141" s="162" t="s">
        <v>1093</v>
      </c>
      <c r="L141" s="180">
        <v>0</v>
      </c>
      <c r="M141" s="180">
        <v>100000</v>
      </c>
      <c r="N141" s="180">
        <v>0</v>
      </c>
      <c r="O141" s="180">
        <v>0</v>
      </c>
      <c r="P141" s="180">
        <v>0</v>
      </c>
      <c r="Q141" s="198"/>
      <c r="R141" s="189">
        <v>50000</v>
      </c>
      <c r="S141" s="149" t="s">
        <v>1355</v>
      </c>
      <c r="T141" s="149"/>
      <c r="U141" s="149" t="s">
        <v>269</v>
      </c>
      <c r="V141" s="149" t="s">
        <v>1356</v>
      </c>
      <c r="W141" s="149" t="s">
        <v>1356</v>
      </c>
      <c r="X141" s="149" t="s">
        <v>375</v>
      </c>
      <c r="Y141" s="149" t="s">
        <v>375</v>
      </c>
      <c r="Z141" s="149" t="s">
        <v>1357</v>
      </c>
      <c r="AA141" s="149">
        <v>215</v>
      </c>
      <c r="AB141" s="149">
        <v>215</v>
      </c>
      <c r="AC141" s="149">
        <v>0</v>
      </c>
      <c r="AD141" s="171"/>
      <c r="AE141" s="147" t="s">
        <v>219</v>
      </c>
      <c r="AF141" s="147" t="s">
        <v>219</v>
      </c>
      <c r="AG141" s="149" t="s">
        <v>1358</v>
      </c>
      <c r="AH141" s="147" t="s">
        <v>368</v>
      </c>
      <c r="AI141" s="172" t="s">
        <v>1359</v>
      </c>
      <c r="AJ141" s="147" t="s">
        <v>368</v>
      </c>
      <c r="AK141" s="203" t="s">
        <v>368</v>
      </c>
      <c r="AL141" s="203" t="s">
        <v>368</v>
      </c>
      <c r="AM141" s="205" t="s">
        <v>368</v>
      </c>
      <c r="AN141" s="154" t="s">
        <v>850</v>
      </c>
      <c r="AO141" s="175">
        <v>13782316968</v>
      </c>
      <c r="AP141" s="154"/>
      <c r="AQ141" s="154">
        <v>13782316968</v>
      </c>
      <c r="AR141" s="143"/>
      <c r="AS141" s="154" t="s">
        <v>234</v>
      </c>
      <c r="AT141" s="167" t="s">
        <v>1360</v>
      </c>
      <c r="AU141" s="155" t="s">
        <v>219</v>
      </c>
      <c r="AV141" s="151"/>
      <c r="AW141" s="154"/>
    </row>
    <row r="142" customFormat="1" ht="54" spans="1:49">
      <c r="A142" s="144">
        <v>126</v>
      </c>
      <c r="B142" s="158" t="s">
        <v>1361</v>
      </c>
      <c r="C142" s="148"/>
      <c r="D142" s="148" t="str">
        <f t="shared" si="4"/>
        <v>新建</v>
      </c>
      <c r="E142" s="148" t="s">
        <v>225</v>
      </c>
      <c r="F142" s="148" t="s">
        <v>197</v>
      </c>
      <c r="G142" s="158" t="s">
        <v>23</v>
      </c>
      <c r="H142" s="241" t="s">
        <v>24</v>
      </c>
      <c r="I142" s="161">
        <v>100000</v>
      </c>
      <c r="J142" s="148" t="s">
        <v>1092</v>
      </c>
      <c r="K142" s="148" t="s">
        <v>1093</v>
      </c>
      <c r="L142" s="140">
        <v>0</v>
      </c>
      <c r="M142" s="189">
        <v>50000</v>
      </c>
      <c r="N142" s="189">
        <v>0</v>
      </c>
      <c r="O142" s="189">
        <v>0</v>
      </c>
      <c r="P142" s="189">
        <v>0</v>
      </c>
      <c r="Q142" s="140"/>
      <c r="R142" s="190">
        <v>55000</v>
      </c>
      <c r="S142" s="149" t="s">
        <v>1362</v>
      </c>
      <c r="T142" s="158"/>
      <c r="U142" s="149" t="s">
        <v>1363</v>
      </c>
      <c r="V142" s="149" t="s">
        <v>269</v>
      </c>
      <c r="W142" s="149" t="s">
        <v>205</v>
      </c>
      <c r="X142" s="149" t="s">
        <v>205</v>
      </c>
      <c r="Y142" s="149" t="s">
        <v>205</v>
      </c>
      <c r="Z142" s="149" t="s">
        <v>1364</v>
      </c>
      <c r="AA142" s="163">
        <v>60</v>
      </c>
      <c r="AB142" s="163">
        <v>60</v>
      </c>
      <c r="AC142" s="163">
        <v>0</v>
      </c>
      <c r="AD142" s="163"/>
      <c r="AE142" s="147" t="s">
        <v>219</v>
      </c>
      <c r="AF142" s="147" t="s">
        <v>219</v>
      </c>
      <c r="AG142" s="158" t="s">
        <v>1365</v>
      </c>
      <c r="AH142" s="147" t="s">
        <v>305</v>
      </c>
      <c r="AI142" s="172" t="s">
        <v>1366</v>
      </c>
      <c r="AJ142" s="147" t="s">
        <v>1367</v>
      </c>
      <c r="AK142" s="199" t="s">
        <v>305</v>
      </c>
      <c r="AL142" s="199" t="s">
        <v>305</v>
      </c>
      <c r="AM142" s="157" t="s">
        <v>305</v>
      </c>
      <c r="AN142" s="154" t="s">
        <v>1368</v>
      </c>
      <c r="AO142" s="175">
        <v>17761666909</v>
      </c>
      <c r="AP142" s="154"/>
      <c r="AQ142" s="154">
        <v>17761666909</v>
      </c>
      <c r="AR142" s="143"/>
      <c r="AS142" s="154" t="s">
        <v>234</v>
      </c>
      <c r="AT142" s="167" t="s">
        <v>1369</v>
      </c>
      <c r="AU142" s="154" t="s">
        <v>1370</v>
      </c>
      <c r="AV142" s="151" t="s">
        <v>768</v>
      </c>
      <c r="AW142" s="154"/>
    </row>
    <row r="143" customFormat="1" ht="67.5" spans="1:49">
      <c r="A143" s="144">
        <v>127</v>
      </c>
      <c r="B143" s="159" t="s">
        <v>1371</v>
      </c>
      <c r="C143" s="148"/>
      <c r="D143" s="148" t="str">
        <f t="shared" si="4"/>
        <v>新建</v>
      </c>
      <c r="E143" s="147" t="s">
        <v>225</v>
      </c>
      <c r="F143" s="147" t="s">
        <v>197</v>
      </c>
      <c r="G143" s="159" t="s">
        <v>27</v>
      </c>
      <c r="H143" s="241" t="s">
        <v>28</v>
      </c>
      <c r="I143" s="190">
        <v>100000</v>
      </c>
      <c r="J143" s="148" t="s">
        <v>1092</v>
      </c>
      <c r="K143" s="148" t="s">
        <v>1093</v>
      </c>
      <c r="L143" s="180">
        <v>0</v>
      </c>
      <c r="M143" s="190">
        <v>50000</v>
      </c>
      <c r="N143" s="180">
        <v>0</v>
      </c>
      <c r="O143" s="180">
        <v>0</v>
      </c>
      <c r="P143" s="180">
        <v>0</v>
      </c>
      <c r="Q143" s="180"/>
      <c r="R143" s="190">
        <v>50000</v>
      </c>
      <c r="S143" s="149" t="s">
        <v>1362</v>
      </c>
      <c r="T143" s="158"/>
      <c r="U143" s="149" t="s">
        <v>1372</v>
      </c>
      <c r="V143" s="149" t="s">
        <v>205</v>
      </c>
      <c r="W143" s="149" t="s">
        <v>1373</v>
      </c>
      <c r="X143" s="149" t="s">
        <v>205</v>
      </c>
      <c r="Y143" s="149" t="s">
        <v>205</v>
      </c>
      <c r="Z143" s="149" t="s">
        <v>1364</v>
      </c>
      <c r="AA143" s="149">
        <v>80</v>
      </c>
      <c r="AB143" s="149">
        <v>80</v>
      </c>
      <c r="AC143" s="149">
        <v>0</v>
      </c>
      <c r="AD143" s="149"/>
      <c r="AE143" s="147" t="s">
        <v>219</v>
      </c>
      <c r="AF143" s="147" t="s">
        <v>219</v>
      </c>
      <c r="AG143" s="149" t="s">
        <v>1374</v>
      </c>
      <c r="AH143" s="147" t="s">
        <v>305</v>
      </c>
      <c r="AI143" s="172" t="s">
        <v>1366</v>
      </c>
      <c r="AJ143" s="147" t="s">
        <v>305</v>
      </c>
      <c r="AK143" s="199" t="s">
        <v>305</v>
      </c>
      <c r="AL143" s="199" t="s">
        <v>305</v>
      </c>
      <c r="AM143" s="157" t="s">
        <v>305</v>
      </c>
      <c r="AN143" s="154" t="s">
        <v>1375</v>
      </c>
      <c r="AO143" s="175">
        <v>18612838824</v>
      </c>
      <c r="AP143" s="154"/>
      <c r="AQ143" s="154">
        <v>18612838824</v>
      </c>
      <c r="AR143" s="143"/>
      <c r="AS143" s="154" t="s">
        <v>234</v>
      </c>
      <c r="AT143" s="167" t="s">
        <v>1376</v>
      </c>
      <c r="AU143" s="154" t="s">
        <v>1377</v>
      </c>
      <c r="AV143" s="151" t="s">
        <v>768</v>
      </c>
      <c r="AW143" s="154"/>
    </row>
    <row r="144" customFormat="1" ht="40.5" spans="1:49">
      <c r="A144" s="144">
        <v>128</v>
      </c>
      <c r="B144" s="158" t="s">
        <v>1378</v>
      </c>
      <c r="C144" s="148"/>
      <c r="D144" s="148" t="str">
        <f t="shared" si="4"/>
        <v>新建</v>
      </c>
      <c r="E144" s="148" t="s">
        <v>197</v>
      </c>
      <c r="F144" s="148"/>
      <c r="G144" s="177" t="s">
        <v>1379</v>
      </c>
      <c r="H144" s="160" t="s">
        <v>239</v>
      </c>
      <c r="I144" s="179">
        <v>100000</v>
      </c>
      <c r="J144" s="162" t="s">
        <v>1092</v>
      </c>
      <c r="K144" s="162" t="s">
        <v>1093</v>
      </c>
      <c r="L144" s="168">
        <v>0</v>
      </c>
      <c r="M144" s="266">
        <v>30000</v>
      </c>
      <c r="N144" s="168">
        <v>0</v>
      </c>
      <c r="O144" s="168">
        <v>0</v>
      </c>
      <c r="P144" s="168">
        <v>0</v>
      </c>
      <c r="Q144" s="169"/>
      <c r="R144" s="183">
        <v>20000</v>
      </c>
      <c r="S144" s="201" t="s">
        <v>1380</v>
      </c>
      <c r="T144" s="149"/>
      <c r="U144" s="149" t="s">
        <v>269</v>
      </c>
      <c r="V144" s="149" t="s">
        <v>269</v>
      </c>
      <c r="W144" s="149" t="s">
        <v>269</v>
      </c>
      <c r="X144" s="149" t="s">
        <v>256</v>
      </c>
      <c r="Y144" s="149" t="s">
        <v>205</v>
      </c>
      <c r="Z144" s="149" t="s">
        <v>269</v>
      </c>
      <c r="AA144" s="170">
        <v>40</v>
      </c>
      <c r="AB144" s="170">
        <v>0</v>
      </c>
      <c r="AC144" s="170">
        <v>40</v>
      </c>
      <c r="AD144" s="248"/>
      <c r="AE144" s="147" t="s">
        <v>1208</v>
      </c>
      <c r="AF144" s="147" t="s">
        <v>1209</v>
      </c>
      <c r="AG144" s="201" t="s">
        <v>1381</v>
      </c>
      <c r="AH144" s="147" t="s">
        <v>221</v>
      </c>
      <c r="AI144" s="172" t="s">
        <v>1382</v>
      </c>
      <c r="AJ144" s="147"/>
      <c r="AK144" s="147" t="s">
        <v>221</v>
      </c>
      <c r="AL144" s="147" t="s">
        <v>221</v>
      </c>
      <c r="AM144" s="173" t="s">
        <v>989</v>
      </c>
      <c r="AN144" s="154" t="s">
        <v>1383</v>
      </c>
      <c r="AO144" s="152" t="s">
        <v>1384</v>
      </c>
      <c r="AP144" s="175"/>
      <c r="AQ144" s="175"/>
      <c r="AR144" s="143"/>
      <c r="AS144" s="155" t="s">
        <v>234</v>
      </c>
      <c r="AT144" s="156" t="s">
        <v>1385</v>
      </c>
      <c r="AU144" s="154" t="s">
        <v>1386</v>
      </c>
      <c r="AV144" s="151" t="s">
        <v>417</v>
      </c>
      <c r="AW144" s="154"/>
    </row>
    <row r="145" customFormat="1" ht="67.5" spans="1:49">
      <c r="A145" s="144">
        <v>129</v>
      </c>
      <c r="B145" s="149" t="s">
        <v>1387</v>
      </c>
      <c r="C145" s="148"/>
      <c r="D145" s="148" t="str">
        <f t="shared" si="4"/>
        <v>新建</v>
      </c>
      <c r="E145" s="148" t="s">
        <v>225</v>
      </c>
      <c r="F145" s="148"/>
      <c r="G145" s="149" t="s">
        <v>1388</v>
      </c>
      <c r="H145" s="150" t="s">
        <v>216</v>
      </c>
      <c r="I145" s="189">
        <v>100000</v>
      </c>
      <c r="J145" s="148" t="s">
        <v>1092</v>
      </c>
      <c r="K145" s="148" t="s">
        <v>1093</v>
      </c>
      <c r="L145" s="169">
        <v>0</v>
      </c>
      <c r="M145" s="169">
        <v>100000</v>
      </c>
      <c r="N145" s="169">
        <v>0</v>
      </c>
      <c r="O145" s="169">
        <v>0</v>
      </c>
      <c r="P145" s="169">
        <v>0</v>
      </c>
      <c r="Q145" s="169">
        <v>0</v>
      </c>
      <c r="R145" s="189">
        <v>50000</v>
      </c>
      <c r="S145" s="149" t="s">
        <v>1389</v>
      </c>
      <c r="T145" s="149" t="s">
        <v>203</v>
      </c>
      <c r="U145" s="149" t="s">
        <v>1390</v>
      </c>
      <c r="V145" s="149" t="s">
        <v>204</v>
      </c>
      <c r="W145" s="149" t="s">
        <v>205</v>
      </c>
      <c r="X145" s="149" t="s">
        <v>204</v>
      </c>
      <c r="Y145" s="149" t="s">
        <v>205</v>
      </c>
      <c r="Z145" s="149" t="s">
        <v>1391</v>
      </c>
      <c r="AA145" s="171">
        <v>70</v>
      </c>
      <c r="AB145" s="171">
        <v>70</v>
      </c>
      <c r="AC145" s="171">
        <v>0</v>
      </c>
      <c r="AD145" s="208"/>
      <c r="AE145" s="147" t="s">
        <v>206</v>
      </c>
      <c r="AF145" s="147" t="s">
        <v>207</v>
      </c>
      <c r="AG145" s="163" t="s">
        <v>1392</v>
      </c>
      <c r="AH145" s="162" t="s">
        <v>209</v>
      </c>
      <c r="AI145" s="172" t="s">
        <v>1393</v>
      </c>
      <c r="AJ145" s="172" t="s">
        <v>507</v>
      </c>
      <c r="AK145" s="147" t="s">
        <v>209</v>
      </c>
      <c r="AL145" s="147" t="s">
        <v>209</v>
      </c>
      <c r="AM145" s="267" t="s">
        <v>1394</v>
      </c>
      <c r="AN145" s="154">
        <v>17703740112</v>
      </c>
      <c r="AO145" s="154" t="s">
        <v>1395</v>
      </c>
      <c r="AP145" s="154" t="s">
        <v>203</v>
      </c>
      <c r="AQ145" s="268" t="s">
        <v>1396</v>
      </c>
      <c r="AR145" s="143"/>
      <c r="AS145" s="154" t="s">
        <v>234</v>
      </c>
      <c r="AT145" s="156" t="s">
        <v>1397</v>
      </c>
      <c r="AU145" s="154" t="s">
        <v>219</v>
      </c>
      <c r="AV145" s="151"/>
      <c r="AW145" s="154"/>
    </row>
    <row r="146" customFormat="1" ht="54" spans="1:49">
      <c r="A146" s="144">
        <v>130</v>
      </c>
      <c r="B146" s="149" t="s">
        <v>1398</v>
      </c>
      <c r="C146" s="148"/>
      <c r="D146" s="148" t="str">
        <f t="shared" si="4"/>
        <v>新建</v>
      </c>
      <c r="E146" s="148" t="s">
        <v>225</v>
      </c>
      <c r="F146" s="148"/>
      <c r="G146" s="149" t="s">
        <v>1399</v>
      </c>
      <c r="H146" s="150" t="s">
        <v>327</v>
      </c>
      <c r="I146" s="189">
        <v>100000</v>
      </c>
      <c r="J146" s="148" t="s">
        <v>1092</v>
      </c>
      <c r="K146" s="148" t="s">
        <v>1093</v>
      </c>
      <c r="L146" s="169">
        <v>0</v>
      </c>
      <c r="M146" s="169">
        <v>100000</v>
      </c>
      <c r="N146" s="169">
        <v>0</v>
      </c>
      <c r="O146" s="169">
        <v>0</v>
      </c>
      <c r="P146" s="169">
        <v>0</v>
      </c>
      <c r="Q146" s="169">
        <v>0</v>
      </c>
      <c r="R146" s="189">
        <v>30000</v>
      </c>
      <c r="S146" s="149" t="s">
        <v>1400</v>
      </c>
      <c r="T146" s="149" t="s">
        <v>203</v>
      </c>
      <c r="U146" s="149" t="s">
        <v>1401</v>
      </c>
      <c r="V146" s="149" t="s">
        <v>1402</v>
      </c>
      <c r="W146" s="149" t="s">
        <v>205</v>
      </c>
      <c r="X146" s="149" t="s">
        <v>205</v>
      </c>
      <c r="Y146" s="149" t="s">
        <v>205</v>
      </c>
      <c r="Z146" s="149" t="s">
        <v>1403</v>
      </c>
      <c r="AA146" s="171">
        <v>60</v>
      </c>
      <c r="AB146" s="171">
        <v>60</v>
      </c>
      <c r="AC146" s="171">
        <v>0</v>
      </c>
      <c r="AD146" s="208"/>
      <c r="AE146" s="147" t="s">
        <v>206</v>
      </c>
      <c r="AF146" s="147" t="s">
        <v>207</v>
      </c>
      <c r="AG146" s="163" t="s">
        <v>505</v>
      </c>
      <c r="AH146" s="162" t="s">
        <v>209</v>
      </c>
      <c r="AI146" s="172" t="s">
        <v>506</v>
      </c>
      <c r="AJ146" s="172" t="s">
        <v>507</v>
      </c>
      <c r="AK146" s="147" t="s">
        <v>209</v>
      </c>
      <c r="AL146" s="147" t="s">
        <v>209</v>
      </c>
      <c r="AM146" s="267" t="s">
        <v>508</v>
      </c>
      <c r="AN146" s="154">
        <v>13938909392</v>
      </c>
      <c r="AO146" s="154" t="s">
        <v>509</v>
      </c>
      <c r="AP146" s="154" t="s">
        <v>203</v>
      </c>
      <c r="AQ146" s="268">
        <v>15738696690</v>
      </c>
      <c r="AR146" s="143"/>
      <c r="AS146" s="154" t="s">
        <v>234</v>
      </c>
      <c r="AT146" s="156" t="s">
        <v>1404</v>
      </c>
      <c r="AU146" s="154" t="s">
        <v>219</v>
      </c>
      <c r="AV146" s="151"/>
      <c r="AW146" s="154"/>
    </row>
    <row r="147" customFormat="1" ht="50" customHeight="1" spans="1:49">
      <c r="A147" s="144">
        <v>131</v>
      </c>
      <c r="B147" s="149" t="s">
        <v>1405</v>
      </c>
      <c r="C147" s="148"/>
      <c r="D147" s="148" t="str">
        <f t="shared" si="4"/>
        <v>新建</v>
      </c>
      <c r="E147" s="148" t="s">
        <v>225</v>
      </c>
      <c r="F147" s="148"/>
      <c r="G147" s="149" t="s">
        <v>1406</v>
      </c>
      <c r="H147" s="150" t="s">
        <v>1407</v>
      </c>
      <c r="I147" s="189">
        <v>100000</v>
      </c>
      <c r="J147" s="148" t="s">
        <v>1092</v>
      </c>
      <c r="K147" s="148" t="s">
        <v>1093</v>
      </c>
      <c r="L147" s="169">
        <v>0</v>
      </c>
      <c r="M147" s="169">
        <v>100000</v>
      </c>
      <c r="N147" s="169">
        <v>0</v>
      </c>
      <c r="O147" s="169">
        <v>0</v>
      </c>
      <c r="P147" s="169">
        <v>0</v>
      </c>
      <c r="Q147" s="169">
        <v>0</v>
      </c>
      <c r="R147" s="189">
        <v>30000</v>
      </c>
      <c r="S147" s="149" t="s">
        <v>1389</v>
      </c>
      <c r="T147" s="149" t="s">
        <v>203</v>
      </c>
      <c r="U147" s="149" t="s">
        <v>1408</v>
      </c>
      <c r="V147" s="149" t="s">
        <v>1409</v>
      </c>
      <c r="W147" s="149" t="s">
        <v>205</v>
      </c>
      <c r="X147" s="149" t="s">
        <v>205</v>
      </c>
      <c r="Y147" s="149" t="s">
        <v>205</v>
      </c>
      <c r="Z147" s="149" t="s">
        <v>1410</v>
      </c>
      <c r="AA147" s="171">
        <v>120</v>
      </c>
      <c r="AB147" s="171">
        <v>120</v>
      </c>
      <c r="AC147" s="171">
        <v>0</v>
      </c>
      <c r="AD147" s="208"/>
      <c r="AE147" s="147" t="s">
        <v>1208</v>
      </c>
      <c r="AF147" s="147" t="s">
        <v>1209</v>
      </c>
      <c r="AG147" s="163" t="s">
        <v>1411</v>
      </c>
      <c r="AH147" s="162" t="s">
        <v>209</v>
      </c>
      <c r="AI147" s="172" t="s">
        <v>1412</v>
      </c>
      <c r="AJ147" s="172" t="s">
        <v>507</v>
      </c>
      <c r="AK147" s="147" t="s">
        <v>209</v>
      </c>
      <c r="AL147" s="147" t="s">
        <v>209</v>
      </c>
      <c r="AM147" s="267" t="s">
        <v>1413</v>
      </c>
      <c r="AN147" s="154">
        <v>13703968271</v>
      </c>
      <c r="AO147" s="154" t="s">
        <v>1414</v>
      </c>
      <c r="AP147" s="154" t="s">
        <v>203</v>
      </c>
      <c r="AQ147" s="268">
        <v>13837497805</v>
      </c>
      <c r="AR147" s="143"/>
      <c r="AS147" s="154" t="s">
        <v>234</v>
      </c>
      <c r="AT147" s="156" t="s">
        <v>1415</v>
      </c>
      <c r="AU147" s="154" t="s">
        <v>219</v>
      </c>
      <c r="AV147" s="151"/>
      <c r="AW147" s="154"/>
    </row>
    <row r="148" customFormat="1" ht="56" customHeight="1" spans="1:49">
      <c r="A148" s="144">
        <v>132</v>
      </c>
      <c r="B148" s="149" t="s">
        <v>1416</v>
      </c>
      <c r="C148" s="148"/>
      <c r="D148" s="148" t="str">
        <f t="shared" si="4"/>
        <v>新建</v>
      </c>
      <c r="E148" s="148" t="s">
        <v>197</v>
      </c>
      <c r="F148" s="148"/>
      <c r="G148" s="149" t="s">
        <v>1417</v>
      </c>
      <c r="H148" s="150" t="s">
        <v>396</v>
      </c>
      <c r="I148" s="189">
        <v>100000</v>
      </c>
      <c r="J148" s="148" t="s">
        <v>1092</v>
      </c>
      <c r="K148" s="148" t="s">
        <v>1093</v>
      </c>
      <c r="L148" s="169">
        <v>0</v>
      </c>
      <c r="M148" s="169">
        <v>100000</v>
      </c>
      <c r="N148" s="169">
        <v>0</v>
      </c>
      <c r="O148" s="169">
        <v>0</v>
      </c>
      <c r="P148" s="169">
        <v>0</v>
      </c>
      <c r="Q148" s="169">
        <v>0</v>
      </c>
      <c r="R148" s="189">
        <v>45000</v>
      </c>
      <c r="S148" s="149" t="s">
        <v>397</v>
      </c>
      <c r="T148" s="149" t="s">
        <v>203</v>
      </c>
      <c r="U148" s="149" t="s">
        <v>204</v>
      </c>
      <c r="V148" s="149" t="s">
        <v>204</v>
      </c>
      <c r="W148" s="149" t="s">
        <v>205</v>
      </c>
      <c r="X148" s="149" t="s">
        <v>204</v>
      </c>
      <c r="Y148" s="149" t="s">
        <v>205</v>
      </c>
      <c r="Z148" s="149" t="s">
        <v>204</v>
      </c>
      <c r="AA148" s="171">
        <v>62</v>
      </c>
      <c r="AB148" s="171">
        <v>0</v>
      </c>
      <c r="AC148" s="171">
        <v>62</v>
      </c>
      <c r="AD148" s="208"/>
      <c r="AE148" s="147" t="s">
        <v>206</v>
      </c>
      <c r="AF148" s="147" t="s">
        <v>207</v>
      </c>
      <c r="AG148" s="163" t="s">
        <v>1418</v>
      </c>
      <c r="AH148" s="162" t="s">
        <v>209</v>
      </c>
      <c r="AI148" s="172" t="s">
        <v>1419</v>
      </c>
      <c r="AJ148" s="172" t="s">
        <v>1104</v>
      </c>
      <c r="AK148" s="147" t="s">
        <v>209</v>
      </c>
      <c r="AL148" s="147" t="s">
        <v>209</v>
      </c>
      <c r="AM148" s="151" t="s">
        <v>1420</v>
      </c>
      <c r="AN148" s="228">
        <v>17739337012</v>
      </c>
      <c r="AO148" s="154" t="s">
        <v>1420</v>
      </c>
      <c r="AP148" s="154" t="s">
        <v>203</v>
      </c>
      <c r="AQ148" s="154">
        <v>17739337012</v>
      </c>
      <c r="AR148" s="143"/>
      <c r="AS148" s="154"/>
      <c r="AT148" s="156"/>
      <c r="AU148" s="154"/>
      <c r="AV148" s="151"/>
      <c r="AW148" s="154"/>
    </row>
    <row r="149" customFormat="1" ht="40.5" spans="1:49">
      <c r="A149" s="144">
        <v>133</v>
      </c>
      <c r="B149" s="149" t="s">
        <v>1421</v>
      </c>
      <c r="C149" s="148"/>
      <c r="D149" s="148" t="str">
        <f t="shared" si="4"/>
        <v>新建</v>
      </c>
      <c r="E149" s="148" t="s">
        <v>197</v>
      </c>
      <c r="F149" s="148"/>
      <c r="G149" s="149" t="s">
        <v>1422</v>
      </c>
      <c r="H149" s="150" t="s">
        <v>396</v>
      </c>
      <c r="I149" s="189">
        <v>100000</v>
      </c>
      <c r="J149" s="148" t="s">
        <v>1092</v>
      </c>
      <c r="K149" s="148" t="s">
        <v>1093</v>
      </c>
      <c r="L149" s="169">
        <v>0</v>
      </c>
      <c r="M149" s="169">
        <v>100000</v>
      </c>
      <c r="N149" s="169">
        <v>0</v>
      </c>
      <c r="O149" s="169">
        <v>0</v>
      </c>
      <c r="P149" s="169">
        <v>0</v>
      </c>
      <c r="Q149" s="169">
        <v>0</v>
      </c>
      <c r="R149" s="189">
        <v>52000</v>
      </c>
      <c r="S149" s="149" t="s">
        <v>397</v>
      </c>
      <c r="T149" s="149" t="s">
        <v>203</v>
      </c>
      <c r="U149" s="149" t="s">
        <v>1423</v>
      </c>
      <c r="V149" s="149" t="s">
        <v>204</v>
      </c>
      <c r="W149" s="149" t="s">
        <v>205</v>
      </c>
      <c r="X149" s="149" t="s">
        <v>1424</v>
      </c>
      <c r="Y149" s="149" t="s">
        <v>205</v>
      </c>
      <c r="Z149" s="149" t="s">
        <v>1425</v>
      </c>
      <c r="AA149" s="171">
        <v>120</v>
      </c>
      <c r="AB149" s="171">
        <v>120</v>
      </c>
      <c r="AC149" s="171">
        <v>0</v>
      </c>
      <c r="AD149" s="208"/>
      <c r="AE149" s="147" t="s">
        <v>206</v>
      </c>
      <c r="AF149" s="147" t="s">
        <v>207</v>
      </c>
      <c r="AG149" s="163" t="s">
        <v>1426</v>
      </c>
      <c r="AH149" s="162" t="s">
        <v>209</v>
      </c>
      <c r="AI149" s="172" t="s">
        <v>1427</v>
      </c>
      <c r="AJ149" s="172" t="s">
        <v>1428</v>
      </c>
      <c r="AK149" s="147" t="s">
        <v>209</v>
      </c>
      <c r="AL149" s="147" t="s">
        <v>209</v>
      </c>
      <c r="AM149" s="151" t="s">
        <v>1429</v>
      </c>
      <c r="AN149" s="228" t="s">
        <v>1430</v>
      </c>
      <c r="AO149" s="154" t="s">
        <v>1429</v>
      </c>
      <c r="AP149" s="154" t="s">
        <v>203</v>
      </c>
      <c r="AQ149" s="154" t="s">
        <v>1430</v>
      </c>
      <c r="AR149" s="143"/>
      <c r="AS149" s="154"/>
      <c r="AT149" s="156"/>
      <c r="AU149" s="154"/>
      <c r="AV149" s="151"/>
      <c r="AW149" s="154"/>
    </row>
    <row r="150" customFormat="1" ht="67.5" spans="1:49">
      <c r="A150" s="144">
        <v>134</v>
      </c>
      <c r="B150" s="163" t="s">
        <v>1431</v>
      </c>
      <c r="C150" s="148"/>
      <c r="D150" s="148" t="str">
        <f t="shared" si="4"/>
        <v>新建</v>
      </c>
      <c r="E150" s="148" t="s">
        <v>197</v>
      </c>
      <c r="F150" s="148" t="s">
        <v>197</v>
      </c>
      <c r="G150" s="163" t="s">
        <v>1432</v>
      </c>
      <c r="H150" s="150" t="s">
        <v>1433</v>
      </c>
      <c r="I150" s="187">
        <v>88000</v>
      </c>
      <c r="J150" s="148" t="s">
        <v>1092</v>
      </c>
      <c r="K150" s="148" t="s">
        <v>1093</v>
      </c>
      <c r="L150" s="140">
        <v>0</v>
      </c>
      <c r="M150" s="169">
        <v>88000</v>
      </c>
      <c r="N150" s="169"/>
      <c r="O150" s="169"/>
      <c r="P150" s="169"/>
      <c r="Q150" s="169"/>
      <c r="R150" s="187">
        <v>60000</v>
      </c>
      <c r="S150" s="147" t="s">
        <v>1434</v>
      </c>
      <c r="T150" s="149"/>
      <c r="U150" s="149" t="s">
        <v>1435</v>
      </c>
      <c r="V150" s="149" t="s">
        <v>203</v>
      </c>
      <c r="W150" s="149" t="s">
        <v>205</v>
      </c>
      <c r="X150" s="149" t="s">
        <v>205</v>
      </c>
      <c r="Y150" s="149" t="s">
        <v>205</v>
      </c>
      <c r="Z150" s="149" t="s">
        <v>1436</v>
      </c>
      <c r="AA150" s="244"/>
      <c r="AB150" s="244"/>
      <c r="AC150" s="244"/>
      <c r="AD150" s="171"/>
      <c r="AE150" s="147" t="s">
        <v>516</v>
      </c>
      <c r="AF150" s="147" t="s">
        <v>319</v>
      </c>
      <c r="AG150" s="149" t="s">
        <v>1437</v>
      </c>
      <c r="AH150" s="147" t="s">
        <v>763</v>
      </c>
      <c r="AI150" s="147" t="s">
        <v>1438</v>
      </c>
      <c r="AJ150" s="147" t="s">
        <v>1439</v>
      </c>
      <c r="AK150" s="147" t="s">
        <v>763</v>
      </c>
      <c r="AL150" s="147" t="s">
        <v>763</v>
      </c>
      <c r="AM150" s="151" t="s">
        <v>763</v>
      </c>
      <c r="AN150" s="154" t="s">
        <v>1114</v>
      </c>
      <c r="AO150" s="154">
        <v>15886733666</v>
      </c>
      <c r="AP150" s="154" t="s">
        <v>1114</v>
      </c>
      <c r="AQ150" s="154"/>
      <c r="AR150" s="143"/>
      <c r="AS150" s="154" t="s">
        <v>234</v>
      </c>
      <c r="AT150" s="156" t="s">
        <v>1440</v>
      </c>
      <c r="AU150" s="154" t="s">
        <v>1441</v>
      </c>
      <c r="AV150" s="151" t="s">
        <v>417</v>
      </c>
      <c r="AW150" s="154"/>
    </row>
    <row r="151" customFormat="1" ht="54" spans="1:49">
      <c r="A151" s="144">
        <v>135</v>
      </c>
      <c r="B151" s="191" t="s">
        <v>1442</v>
      </c>
      <c r="C151" s="148"/>
      <c r="D151" s="148" t="str">
        <f t="shared" si="4"/>
        <v>新建</v>
      </c>
      <c r="E151" s="147" t="s">
        <v>225</v>
      </c>
      <c r="F151" s="206"/>
      <c r="G151" s="149" t="s">
        <v>1443</v>
      </c>
      <c r="H151" s="150" t="s">
        <v>239</v>
      </c>
      <c r="I151" s="189">
        <v>80000</v>
      </c>
      <c r="J151" s="162" t="s">
        <v>1092</v>
      </c>
      <c r="K151" s="162" t="s">
        <v>1093</v>
      </c>
      <c r="L151" s="213">
        <v>0</v>
      </c>
      <c r="M151" s="213">
        <v>80000</v>
      </c>
      <c r="N151" s="213">
        <v>0</v>
      </c>
      <c r="O151" s="213">
        <v>0</v>
      </c>
      <c r="P151" s="213">
        <v>0</v>
      </c>
      <c r="Q151" s="213">
        <v>0</v>
      </c>
      <c r="R151" s="189">
        <v>40000</v>
      </c>
      <c r="S151" s="147" t="s">
        <v>1444</v>
      </c>
      <c r="T151" s="191"/>
      <c r="U151" s="149" t="s">
        <v>1445</v>
      </c>
      <c r="V151" s="149" t="s">
        <v>269</v>
      </c>
      <c r="W151" s="149" t="s">
        <v>269</v>
      </c>
      <c r="X151" s="149" t="s">
        <v>269</v>
      </c>
      <c r="Y151" s="149" t="s">
        <v>269</v>
      </c>
      <c r="Z151" s="149" t="s">
        <v>269</v>
      </c>
      <c r="AA151" s="191">
        <v>0</v>
      </c>
      <c r="AB151" s="191">
        <v>0</v>
      </c>
      <c r="AC151" s="191">
        <v>0</v>
      </c>
      <c r="AD151" s="191"/>
      <c r="AE151" s="206" t="s">
        <v>242</v>
      </c>
      <c r="AF151" s="206" t="s">
        <v>207</v>
      </c>
      <c r="AG151" s="149" t="s">
        <v>1446</v>
      </c>
      <c r="AH151" s="147" t="s">
        <v>330</v>
      </c>
      <c r="AI151" s="147" t="s">
        <v>1447</v>
      </c>
      <c r="AJ151" s="147" t="s">
        <v>1448</v>
      </c>
      <c r="AK151" s="203" t="s">
        <v>333</v>
      </c>
      <c r="AL151" s="203" t="s">
        <v>333</v>
      </c>
      <c r="AM151" s="205" t="s">
        <v>333</v>
      </c>
      <c r="AN151" s="154" t="s">
        <v>1167</v>
      </c>
      <c r="AO151" s="175">
        <v>15038000913</v>
      </c>
      <c r="AP151" s="154"/>
      <c r="AQ151" s="154">
        <v>15038000913</v>
      </c>
      <c r="AR151" s="143"/>
      <c r="AS151" s="154" t="s">
        <v>234</v>
      </c>
      <c r="AT151" s="156" t="s">
        <v>1449</v>
      </c>
      <c r="AU151" s="154"/>
      <c r="AV151" s="151"/>
      <c r="AW151" s="154"/>
    </row>
    <row r="152" customFormat="1" ht="44" customHeight="1" spans="1:49">
      <c r="A152" s="144">
        <v>136</v>
      </c>
      <c r="B152" s="149" t="s">
        <v>1450</v>
      </c>
      <c r="C152" s="148"/>
      <c r="D152" s="148" t="str">
        <f t="shared" si="4"/>
        <v>新建</v>
      </c>
      <c r="E152" s="148" t="s">
        <v>197</v>
      </c>
      <c r="F152" s="148"/>
      <c r="G152" s="149" t="s">
        <v>1451</v>
      </c>
      <c r="H152" s="150" t="s">
        <v>396</v>
      </c>
      <c r="I152" s="189">
        <v>80000</v>
      </c>
      <c r="J152" s="148" t="s">
        <v>1092</v>
      </c>
      <c r="K152" s="148" t="s">
        <v>1093</v>
      </c>
      <c r="L152" s="169">
        <v>0</v>
      </c>
      <c r="M152" s="169">
        <v>80000</v>
      </c>
      <c r="N152" s="169">
        <v>0</v>
      </c>
      <c r="O152" s="169">
        <v>0</v>
      </c>
      <c r="P152" s="169">
        <v>0</v>
      </c>
      <c r="Q152" s="169">
        <v>0</v>
      </c>
      <c r="R152" s="189">
        <v>40000</v>
      </c>
      <c r="S152" s="149" t="s">
        <v>202</v>
      </c>
      <c r="T152" s="149" t="s">
        <v>203</v>
      </c>
      <c r="U152" s="149" t="s">
        <v>204</v>
      </c>
      <c r="V152" s="149" t="s">
        <v>204</v>
      </c>
      <c r="W152" s="149" t="s">
        <v>205</v>
      </c>
      <c r="X152" s="149" t="s">
        <v>204</v>
      </c>
      <c r="Y152" s="149" t="s">
        <v>205</v>
      </c>
      <c r="Z152" s="149" t="s">
        <v>204</v>
      </c>
      <c r="AA152" s="171">
        <v>63</v>
      </c>
      <c r="AB152" s="171">
        <v>0</v>
      </c>
      <c r="AC152" s="171">
        <v>63</v>
      </c>
      <c r="AD152" s="208"/>
      <c r="AE152" s="147" t="s">
        <v>206</v>
      </c>
      <c r="AF152" s="147" t="s">
        <v>207</v>
      </c>
      <c r="AG152" s="163" t="s">
        <v>1452</v>
      </c>
      <c r="AH152" s="162" t="s">
        <v>209</v>
      </c>
      <c r="AI152" s="172" t="s">
        <v>1453</v>
      </c>
      <c r="AJ152" s="172" t="s">
        <v>507</v>
      </c>
      <c r="AK152" s="147" t="s">
        <v>209</v>
      </c>
      <c r="AL152" s="147" t="s">
        <v>209</v>
      </c>
      <c r="AM152" s="151" t="s">
        <v>209</v>
      </c>
      <c r="AN152" s="154" t="s">
        <v>1454</v>
      </c>
      <c r="AO152" s="211" t="s">
        <v>1455</v>
      </c>
      <c r="AP152" s="155" t="s">
        <v>1456</v>
      </c>
      <c r="AQ152" s="210" t="s">
        <v>203</v>
      </c>
      <c r="AR152" s="143"/>
      <c r="AS152" s="154" t="s">
        <v>234</v>
      </c>
      <c r="AT152" s="156" t="s">
        <v>1457</v>
      </c>
      <c r="AU152" s="154" t="s">
        <v>219</v>
      </c>
      <c r="AV152" s="151"/>
      <c r="AW152" s="154"/>
    </row>
    <row r="153" customFormat="1" ht="36" customHeight="1" spans="1:49">
      <c r="A153" s="144">
        <v>137</v>
      </c>
      <c r="B153" s="149" t="s">
        <v>1458</v>
      </c>
      <c r="C153" s="148"/>
      <c r="D153" s="148" t="str">
        <f t="shared" si="4"/>
        <v>新建</v>
      </c>
      <c r="E153" s="148" t="s">
        <v>197</v>
      </c>
      <c r="F153" s="162"/>
      <c r="G153" s="163" t="s">
        <v>1459</v>
      </c>
      <c r="H153" s="150" t="s">
        <v>1460</v>
      </c>
      <c r="I153" s="189">
        <v>70000</v>
      </c>
      <c r="J153" s="148" t="s">
        <v>1092</v>
      </c>
      <c r="K153" s="148" t="s">
        <v>1093</v>
      </c>
      <c r="L153" s="140">
        <v>0</v>
      </c>
      <c r="M153" s="180">
        <v>50000</v>
      </c>
      <c r="N153" s="180">
        <v>0</v>
      </c>
      <c r="O153" s="180">
        <v>0</v>
      </c>
      <c r="P153" s="169">
        <v>0</v>
      </c>
      <c r="Q153" s="169">
        <v>0</v>
      </c>
      <c r="R153" s="189">
        <v>50000</v>
      </c>
      <c r="S153" s="149" t="s">
        <v>397</v>
      </c>
      <c r="T153" s="163" t="s">
        <v>203</v>
      </c>
      <c r="U153" s="149" t="s">
        <v>204</v>
      </c>
      <c r="V153" s="149" t="s">
        <v>204</v>
      </c>
      <c r="W153" s="149" t="s">
        <v>205</v>
      </c>
      <c r="X153" s="149" t="s">
        <v>204</v>
      </c>
      <c r="Y153" s="149" t="s">
        <v>205</v>
      </c>
      <c r="Z153" s="149" t="s">
        <v>204</v>
      </c>
      <c r="AA153" s="171">
        <v>100</v>
      </c>
      <c r="AB153" s="171">
        <v>0</v>
      </c>
      <c r="AC153" s="171">
        <v>100</v>
      </c>
      <c r="AD153" s="269"/>
      <c r="AE153" s="162" t="s">
        <v>206</v>
      </c>
      <c r="AF153" s="148" t="s">
        <v>207</v>
      </c>
      <c r="AG153" s="149" t="s">
        <v>208</v>
      </c>
      <c r="AH153" s="147" t="s">
        <v>209</v>
      </c>
      <c r="AI153" s="148" t="s">
        <v>1461</v>
      </c>
      <c r="AJ153" s="148" t="s">
        <v>1428</v>
      </c>
      <c r="AK153" s="147" t="s">
        <v>209</v>
      </c>
      <c r="AL153" s="147" t="s">
        <v>209</v>
      </c>
      <c r="AM153" s="151" t="s">
        <v>209</v>
      </c>
      <c r="AN153" s="154" t="s">
        <v>1462</v>
      </c>
      <c r="AO153" s="211">
        <v>19903743105</v>
      </c>
      <c r="AP153" s="155" t="s">
        <v>1462</v>
      </c>
      <c r="AQ153" s="210" t="s">
        <v>203</v>
      </c>
      <c r="AR153" s="143"/>
      <c r="AS153" s="154" t="s">
        <v>234</v>
      </c>
      <c r="AT153" s="156" t="s">
        <v>1457</v>
      </c>
      <c r="AU153" s="154" t="s">
        <v>1463</v>
      </c>
      <c r="AV153" s="151" t="s">
        <v>417</v>
      </c>
      <c r="AW153" s="154" t="s">
        <v>1464</v>
      </c>
    </row>
    <row r="154" customFormat="1" ht="67.5" spans="1:49">
      <c r="A154" s="144">
        <v>138</v>
      </c>
      <c r="B154" s="163" t="s">
        <v>1465</v>
      </c>
      <c r="C154" s="148"/>
      <c r="D154" s="148" t="str">
        <f t="shared" si="4"/>
        <v>新建</v>
      </c>
      <c r="E154" s="148" t="s">
        <v>197</v>
      </c>
      <c r="F154" s="252" t="s">
        <v>197</v>
      </c>
      <c r="G154" s="163" t="s">
        <v>1466</v>
      </c>
      <c r="H154" s="150" t="s">
        <v>36</v>
      </c>
      <c r="I154" s="189">
        <v>70000</v>
      </c>
      <c r="J154" s="148" t="s">
        <v>1092</v>
      </c>
      <c r="K154" s="148" t="s">
        <v>1145</v>
      </c>
      <c r="L154" s="140">
        <v>0</v>
      </c>
      <c r="M154" s="169">
        <v>90000</v>
      </c>
      <c r="N154" s="169"/>
      <c r="O154" s="169"/>
      <c r="P154" s="169"/>
      <c r="Q154" s="169"/>
      <c r="R154" s="189">
        <v>50000</v>
      </c>
      <c r="S154" s="147" t="s">
        <v>1467</v>
      </c>
      <c r="T154" s="149"/>
      <c r="U154" s="163" t="s">
        <v>1468</v>
      </c>
      <c r="V154" s="149" t="s">
        <v>1469</v>
      </c>
      <c r="W154" s="149" t="s">
        <v>205</v>
      </c>
      <c r="X154" s="149" t="s">
        <v>205</v>
      </c>
      <c r="Y154" s="149" t="s">
        <v>205</v>
      </c>
      <c r="Z154" s="149" t="s">
        <v>1470</v>
      </c>
      <c r="AA154" s="244"/>
      <c r="AB154" s="244"/>
      <c r="AC154" s="244"/>
      <c r="AD154" s="171"/>
      <c r="AE154" s="147" t="s">
        <v>219</v>
      </c>
      <c r="AF154" s="147" t="s">
        <v>219</v>
      </c>
      <c r="AG154" s="149" t="s">
        <v>1471</v>
      </c>
      <c r="AH154" s="147" t="s">
        <v>763</v>
      </c>
      <c r="AI154" s="147" t="s">
        <v>1472</v>
      </c>
      <c r="AJ154" s="148" t="s">
        <v>1113</v>
      </c>
      <c r="AK154" s="147" t="s">
        <v>763</v>
      </c>
      <c r="AL154" s="147" t="s">
        <v>763</v>
      </c>
      <c r="AM154" s="151" t="s">
        <v>763</v>
      </c>
      <c r="AN154" s="228" t="s">
        <v>1473</v>
      </c>
      <c r="AO154" s="154">
        <v>15237436168</v>
      </c>
      <c r="AP154" s="154" t="s">
        <v>1473</v>
      </c>
      <c r="AQ154" s="154"/>
      <c r="AR154" s="143"/>
      <c r="AS154" s="154" t="s">
        <v>234</v>
      </c>
      <c r="AT154" s="156" t="s">
        <v>1474</v>
      </c>
      <c r="AU154" s="154" t="s">
        <v>1475</v>
      </c>
      <c r="AV154" s="151"/>
      <c r="AW154" s="154"/>
    </row>
    <row r="155" customFormat="1" ht="56" customHeight="1" spans="1:49">
      <c r="A155" s="144">
        <v>139</v>
      </c>
      <c r="B155" s="163" t="s">
        <v>1476</v>
      </c>
      <c r="C155" s="148"/>
      <c r="D155" s="148" t="str">
        <f t="shared" si="4"/>
        <v>新建</v>
      </c>
      <c r="E155" s="147" t="s">
        <v>197</v>
      </c>
      <c r="F155" s="148"/>
      <c r="G155" s="149" t="s">
        <v>1477</v>
      </c>
      <c r="H155" s="150" t="s">
        <v>1478</v>
      </c>
      <c r="I155" s="189">
        <v>67100</v>
      </c>
      <c r="J155" s="207" t="s">
        <v>1092</v>
      </c>
      <c r="K155" s="207" t="s">
        <v>1145</v>
      </c>
      <c r="L155" s="169">
        <v>0</v>
      </c>
      <c r="M155" s="169">
        <v>67100</v>
      </c>
      <c r="N155" s="169"/>
      <c r="O155" s="169"/>
      <c r="P155" s="169"/>
      <c r="Q155" s="169">
        <v>0</v>
      </c>
      <c r="R155" s="189">
        <v>15000</v>
      </c>
      <c r="S155" s="147" t="s">
        <v>1479</v>
      </c>
      <c r="T155" s="149" t="s">
        <v>219</v>
      </c>
      <c r="U155" s="149" t="s">
        <v>1480</v>
      </c>
      <c r="V155" s="149" t="s">
        <v>269</v>
      </c>
      <c r="W155" s="149" t="s">
        <v>617</v>
      </c>
      <c r="X155" s="149" t="s">
        <v>617</v>
      </c>
      <c r="Y155" s="149" t="s">
        <v>617</v>
      </c>
      <c r="Z155" s="149" t="s">
        <v>256</v>
      </c>
      <c r="AA155" s="191">
        <v>130</v>
      </c>
      <c r="AB155" s="159">
        <v>0</v>
      </c>
      <c r="AC155" s="159">
        <v>130</v>
      </c>
      <c r="AD155" s="171"/>
      <c r="AE155" s="147" t="s">
        <v>219</v>
      </c>
      <c r="AF155" s="147" t="s">
        <v>219</v>
      </c>
      <c r="AG155" s="149" t="s">
        <v>1481</v>
      </c>
      <c r="AH155" s="199" t="s">
        <v>378</v>
      </c>
      <c r="AI155" s="147" t="s">
        <v>1290</v>
      </c>
      <c r="AJ155" s="147" t="s">
        <v>487</v>
      </c>
      <c r="AK155" s="147" t="s">
        <v>378</v>
      </c>
      <c r="AL155" s="147" t="s">
        <v>378</v>
      </c>
      <c r="AM155" s="151" t="s">
        <v>1351</v>
      </c>
      <c r="AN155" s="175">
        <v>13598997936</v>
      </c>
      <c r="AO155" s="154" t="s">
        <v>1351</v>
      </c>
      <c r="AP155" s="154">
        <v>13598997936</v>
      </c>
      <c r="AQ155" s="154">
        <v>13598997936</v>
      </c>
      <c r="AR155" s="143"/>
      <c r="AS155" s="154" t="s">
        <v>234</v>
      </c>
      <c r="AT155" s="156" t="s">
        <v>1482</v>
      </c>
      <c r="AU155" s="154" t="s">
        <v>219</v>
      </c>
      <c r="AV155" s="151"/>
      <c r="AW155" s="154"/>
    </row>
    <row r="156" customFormat="1" ht="63" customHeight="1" spans="1:49">
      <c r="A156" s="144">
        <v>140</v>
      </c>
      <c r="B156" s="163" t="s">
        <v>1483</v>
      </c>
      <c r="C156" s="148"/>
      <c r="D156" s="148" t="str">
        <f t="shared" si="4"/>
        <v>新建</v>
      </c>
      <c r="E156" s="147" t="s">
        <v>225</v>
      </c>
      <c r="F156" s="148"/>
      <c r="G156" s="149" t="s">
        <v>1484</v>
      </c>
      <c r="H156" s="150" t="s">
        <v>36</v>
      </c>
      <c r="I156" s="189">
        <v>65000</v>
      </c>
      <c r="J156" s="207" t="s">
        <v>1092</v>
      </c>
      <c r="K156" s="207" t="s">
        <v>1093</v>
      </c>
      <c r="L156" s="169">
        <v>0</v>
      </c>
      <c r="M156" s="169">
        <v>65000</v>
      </c>
      <c r="N156" s="169"/>
      <c r="O156" s="169"/>
      <c r="P156" s="169"/>
      <c r="Q156" s="169">
        <v>0</v>
      </c>
      <c r="R156" s="189">
        <v>40000</v>
      </c>
      <c r="S156" s="148" t="s">
        <v>1485</v>
      </c>
      <c r="T156" s="149" t="s">
        <v>219</v>
      </c>
      <c r="U156" s="149" t="s">
        <v>1480</v>
      </c>
      <c r="V156" s="163" t="s">
        <v>1486</v>
      </c>
      <c r="W156" s="149" t="s">
        <v>269</v>
      </c>
      <c r="X156" s="149" t="s">
        <v>617</v>
      </c>
      <c r="Y156" s="149" t="s">
        <v>617</v>
      </c>
      <c r="Z156" s="163" t="s">
        <v>1486</v>
      </c>
      <c r="AA156" s="191">
        <v>0</v>
      </c>
      <c r="AB156" s="159">
        <v>0</v>
      </c>
      <c r="AC156" s="159">
        <v>0</v>
      </c>
      <c r="AD156" s="171"/>
      <c r="AE156" s="147" t="s">
        <v>1147</v>
      </c>
      <c r="AF156" s="147" t="s">
        <v>1148</v>
      </c>
      <c r="AG156" s="149" t="s">
        <v>1487</v>
      </c>
      <c r="AH156" s="147" t="s">
        <v>378</v>
      </c>
      <c r="AI156" s="147" t="s">
        <v>379</v>
      </c>
      <c r="AJ156" s="147" t="s">
        <v>380</v>
      </c>
      <c r="AK156" s="147" t="s">
        <v>378</v>
      </c>
      <c r="AL156" s="147" t="s">
        <v>378</v>
      </c>
      <c r="AM156" s="151" t="s">
        <v>1488</v>
      </c>
      <c r="AN156" s="175">
        <v>13937445818</v>
      </c>
      <c r="AO156" s="154" t="s">
        <v>1488</v>
      </c>
      <c r="AP156" s="154">
        <v>13937445818</v>
      </c>
      <c r="AQ156" s="154">
        <v>13937445818</v>
      </c>
      <c r="AR156" s="143"/>
      <c r="AS156" s="154" t="s">
        <v>234</v>
      </c>
      <c r="AT156" s="156" t="s">
        <v>1489</v>
      </c>
      <c r="AU156" s="154" t="s">
        <v>219</v>
      </c>
      <c r="AV156" s="151"/>
      <c r="AW156" s="154"/>
    </row>
    <row r="157" customFormat="1" ht="52" customHeight="1" spans="1:49">
      <c r="A157" s="144">
        <v>141</v>
      </c>
      <c r="B157" s="163" t="s">
        <v>1490</v>
      </c>
      <c r="C157" s="148"/>
      <c r="D157" s="148" t="str">
        <f t="shared" si="4"/>
        <v>新建</v>
      </c>
      <c r="E157" s="147" t="s">
        <v>225</v>
      </c>
      <c r="F157" s="148"/>
      <c r="G157" s="163" t="s">
        <v>1491</v>
      </c>
      <c r="H157" s="150" t="s">
        <v>1492</v>
      </c>
      <c r="I157" s="189">
        <v>65000</v>
      </c>
      <c r="J157" s="207" t="s">
        <v>1092</v>
      </c>
      <c r="K157" s="207" t="s">
        <v>1145</v>
      </c>
      <c r="L157" s="169">
        <v>0</v>
      </c>
      <c r="M157" s="169">
        <v>57749.73</v>
      </c>
      <c r="N157" s="169"/>
      <c r="O157" s="169"/>
      <c r="P157" s="169"/>
      <c r="Q157" s="169">
        <v>0</v>
      </c>
      <c r="R157" s="189">
        <v>40000</v>
      </c>
      <c r="S157" s="148" t="s">
        <v>1493</v>
      </c>
      <c r="T157" s="149" t="s">
        <v>219</v>
      </c>
      <c r="U157" s="163" t="s">
        <v>1494</v>
      </c>
      <c r="V157" s="163" t="s">
        <v>269</v>
      </c>
      <c r="W157" s="163" t="s">
        <v>205</v>
      </c>
      <c r="X157" s="149" t="s">
        <v>205</v>
      </c>
      <c r="Y157" s="149" t="s">
        <v>205</v>
      </c>
      <c r="Z157" s="163" t="s">
        <v>269</v>
      </c>
      <c r="AA157" s="191">
        <v>75</v>
      </c>
      <c r="AB157" s="159">
        <v>75</v>
      </c>
      <c r="AC157" s="159">
        <v>0</v>
      </c>
      <c r="AD157" s="171"/>
      <c r="AE157" s="147" t="s">
        <v>1208</v>
      </c>
      <c r="AF157" s="147" t="s">
        <v>1209</v>
      </c>
      <c r="AG157" s="163" t="s">
        <v>1495</v>
      </c>
      <c r="AH157" s="148" t="s">
        <v>378</v>
      </c>
      <c r="AI157" s="148" t="s">
        <v>653</v>
      </c>
      <c r="AJ157" s="148" t="s">
        <v>1496</v>
      </c>
      <c r="AK157" s="147" t="s">
        <v>378</v>
      </c>
      <c r="AL157" s="147" t="s">
        <v>378</v>
      </c>
      <c r="AM157" s="151" t="s">
        <v>1497</v>
      </c>
      <c r="AN157" s="175">
        <v>15993647355</v>
      </c>
      <c r="AO157" s="154" t="s">
        <v>1497</v>
      </c>
      <c r="AP157" s="154">
        <v>15993647355</v>
      </c>
      <c r="AQ157" s="154">
        <v>15993647355</v>
      </c>
      <c r="AR157" s="143"/>
      <c r="AS157" s="154" t="s">
        <v>234</v>
      </c>
      <c r="AT157" s="156" t="s">
        <v>1498</v>
      </c>
      <c r="AU157" s="154" t="s">
        <v>219</v>
      </c>
      <c r="AV157" s="151"/>
      <c r="AW157" s="154"/>
    </row>
    <row r="158" customFormat="1" ht="40.5" spans="1:49">
      <c r="A158" s="144">
        <v>142</v>
      </c>
      <c r="B158" s="163" t="s">
        <v>1499</v>
      </c>
      <c r="C158" s="148"/>
      <c r="D158" s="148" t="str">
        <f t="shared" si="4"/>
        <v>新建</v>
      </c>
      <c r="E158" s="147" t="s">
        <v>197</v>
      </c>
      <c r="F158" s="148"/>
      <c r="G158" s="149" t="s">
        <v>1500</v>
      </c>
      <c r="H158" s="150" t="s">
        <v>216</v>
      </c>
      <c r="I158" s="189">
        <v>62412.69</v>
      </c>
      <c r="J158" s="207" t="s">
        <v>1092</v>
      </c>
      <c r="K158" s="207" t="s">
        <v>1093</v>
      </c>
      <c r="L158" s="169">
        <v>0</v>
      </c>
      <c r="M158" s="169">
        <v>62412.69</v>
      </c>
      <c r="N158" s="169"/>
      <c r="O158" s="169"/>
      <c r="P158" s="169"/>
      <c r="Q158" s="169">
        <v>0</v>
      </c>
      <c r="R158" s="189">
        <v>10000</v>
      </c>
      <c r="S158" s="147" t="s">
        <v>1501</v>
      </c>
      <c r="T158" s="149" t="s">
        <v>219</v>
      </c>
      <c r="U158" s="149" t="s">
        <v>1502</v>
      </c>
      <c r="V158" s="163" t="s">
        <v>269</v>
      </c>
      <c r="W158" s="149" t="s">
        <v>205</v>
      </c>
      <c r="X158" s="149" t="s">
        <v>205</v>
      </c>
      <c r="Y158" s="149" t="s">
        <v>205</v>
      </c>
      <c r="Z158" s="163" t="s">
        <v>269</v>
      </c>
      <c r="AA158" s="191">
        <v>71</v>
      </c>
      <c r="AB158" s="159">
        <v>0</v>
      </c>
      <c r="AC158" s="159">
        <v>61</v>
      </c>
      <c r="AD158" s="171"/>
      <c r="AE158" s="147" t="s">
        <v>219</v>
      </c>
      <c r="AF158" s="147" t="s">
        <v>219</v>
      </c>
      <c r="AG158" s="163" t="s">
        <v>1503</v>
      </c>
      <c r="AH158" s="147" t="s">
        <v>378</v>
      </c>
      <c r="AI158" s="147" t="s">
        <v>378</v>
      </c>
      <c r="AJ158" s="147" t="s">
        <v>1504</v>
      </c>
      <c r="AK158" s="147" t="s">
        <v>378</v>
      </c>
      <c r="AL158" s="147" t="s">
        <v>378</v>
      </c>
      <c r="AM158" s="151" t="s">
        <v>1505</v>
      </c>
      <c r="AN158" s="175">
        <v>16638599069</v>
      </c>
      <c r="AO158" s="154" t="s">
        <v>1505</v>
      </c>
      <c r="AP158" s="154">
        <v>16638599069</v>
      </c>
      <c r="AQ158" s="154">
        <v>16638599069</v>
      </c>
      <c r="AR158" s="143"/>
      <c r="AS158" s="154" t="s">
        <v>234</v>
      </c>
      <c r="AT158" s="156" t="s">
        <v>1506</v>
      </c>
      <c r="AU158" s="154" t="s">
        <v>219</v>
      </c>
      <c r="AV158" s="151"/>
      <c r="AW158" s="154"/>
    </row>
    <row r="159" customFormat="1" ht="40.5" spans="1:49">
      <c r="A159" s="144">
        <v>143</v>
      </c>
      <c r="B159" s="149" t="s">
        <v>1507</v>
      </c>
      <c r="C159" s="148"/>
      <c r="D159" s="148" t="str">
        <f t="shared" si="4"/>
        <v>新建</v>
      </c>
      <c r="E159" s="148" t="s">
        <v>197</v>
      </c>
      <c r="F159" s="148"/>
      <c r="G159" s="149" t="s">
        <v>1508</v>
      </c>
      <c r="H159" s="150" t="s">
        <v>1460</v>
      </c>
      <c r="I159" s="189">
        <v>62000</v>
      </c>
      <c r="J159" s="147" t="s">
        <v>1092</v>
      </c>
      <c r="K159" s="147" t="s">
        <v>1093</v>
      </c>
      <c r="L159" s="180">
        <v>0</v>
      </c>
      <c r="M159" s="180">
        <v>62000</v>
      </c>
      <c r="N159" s="180">
        <v>0</v>
      </c>
      <c r="O159" s="180">
        <v>0</v>
      </c>
      <c r="P159" s="180">
        <v>0</v>
      </c>
      <c r="Q159" s="180"/>
      <c r="R159" s="189">
        <v>28000</v>
      </c>
      <c r="S159" s="147" t="s">
        <v>1509</v>
      </c>
      <c r="T159" s="260"/>
      <c r="U159" s="149" t="s">
        <v>1196</v>
      </c>
      <c r="V159" s="149" t="s">
        <v>1196</v>
      </c>
      <c r="W159" s="149" t="s">
        <v>1196</v>
      </c>
      <c r="X159" s="149" t="s">
        <v>205</v>
      </c>
      <c r="Y159" s="149" t="s">
        <v>205</v>
      </c>
      <c r="Z159" s="149" t="s">
        <v>205</v>
      </c>
      <c r="AA159" s="149">
        <v>20.97</v>
      </c>
      <c r="AB159" s="149">
        <v>20.97</v>
      </c>
      <c r="AC159" s="149">
        <v>0</v>
      </c>
      <c r="AD159" s="149"/>
      <c r="AE159" s="147" t="s">
        <v>516</v>
      </c>
      <c r="AF159" s="147" t="s">
        <v>319</v>
      </c>
      <c r="AG159" s="149" t="s">
        <v>1510</v>
      </c>
      <c r="AH159" s="149" t="s">
        <v>485</v>
      </c>
      <c r="AI159" s="147" t="s">
        <v>1511</v>
      </c>
      <c r="AJ159" s="147" t="s">
        <v>485</v>
      </c>
      <c r="AK159" s="224" t="s">
        <v>487</v>
      </c>
      <c r="AL159" s="224" t="s">
        <v>487</v>
      </c>
      <c r="AM159" s="261" t="s">
        <v>487</v>
      </c>
      <c r="AN159" s="154" t="s">
        <v>1512</v>
      </c>
      <c r="AO159" s="154">
        <v>18337457777</v>
      </c>
      <c r="AP159" s="154" t="s">
        <v>1512</v>
      </c>
      <c r="AQ159" s="154"/>
      <c r="AR159" s="154"/>
      <c r="AS159" s="155" t="s">
        <v>234</v>
      </c>
      <c r="AT159" s="156" t="s">
        <v>1513</v>
      </c>
      <c r="AU159" s="154" t="s">
        <v>1514</v>
      </c>
      <c r="AV159" s="151" t="s">
        <v>768</v>
      </c>
      <c r="AW159" s="154"/>
    </row>
    <row r="160" customFormat="1" ht="67" customHeight="1" spans="1:49">
      <c r="A160" s="144">
        <v>144</v>
      </c>
      <c r="B160" s="191" t="s">
        <v>1515</v>
      </c>
      <c r="C160" s="148"/>
      <c r="D160" s="148" t="str">
        <f t="shared" si="4"/>
        <v>新建</v>
      </c>
      <c r="E160" s="148" t="s">
        <v>225</v>
      </c>
      <c r="F160" s="148" t="s">
        <v>197</v>
      </c>
      <c r="G160" s="149" t="s">
        <v>1516</v>
      </c>
      <c r="H160" s="150" t="s">
        <v>36</v>
      </c>
      <c r="I160" s="189">
        <v>60000</v>
      </c>
      <c r="J160" s="162" t="s">
        <v>1092</v>
      </c>
      <c r="K160" s="162" t="s">
        <v>1093</v>
      </c>
      <c r="L160" s="180">
        <v>0</v>
      </c>
      <c r="M160" s="180">
        <v>60000</v>
      </c>
      <c r="N160" s="180">
        <v>0</v>
      </c>
      <c r="O160" s="180">
        <v>0</v>
      </c>
      <c r="P160" s="180">
        <v>0</v>
      </c>
      <c r="Q160" s="198"/>
      <c r="R160" s="189">
        <v>30000</v>
      </c>
      <c r="S160" s="149" t="s">
        <v>1517</v>
      </c>
      <c r="T160" s="149"/>
      <c r="U160" s="149" t="s">
        <v>1518</v>
      </c>
      <c r="V160" s="149" t="s">
        <v>1519</v>
      </c>
      <c r="W160" s="149" t="s">
        <v>1520</v>
      </c>
      <c r="X160" s="149"/>
      <c r="Y160" s="149"/>
      <c r="Z160" s="149" t="s">
        <v>1521</v>
      </c>
      <c r="AA160" s="149">
        <v>160</v>
      </c>
      <c r="AB160" s="149">
        <v>160</v>
      </c>
      <c r="AC160" s="149">
        <v>0</v>
      </c>
      <c r="AD160" s="171"/>
      <c r="AE160" s="147" t="s">
        <v>219</v>
      </c>
      <c r="AF160" s="147" t="s">
        <v>219</v>
      </c>
      <c r="AG160" s="149" t="s">
        <v>1522</v>
      </c>
      <c r="AH160" s="147" t="s">
        <v>368</v>
      </c>
      <c r="AI160" s="172" t="s">
        <v>1523</v>
      </c>
      <c r="AJ160" s="147" t="s">
        <v>368</v>
      </c>
      <c r="AK160" s="203" t="s">
        <v>368</v>
      </c>
      <c r="AL160" s="203" t="s">
        <v>368</v>
      </c>
      <c r="AM160" s="205" t="s">
        <v>368</v>
      </c>
      <c r="AN160" s="154" t="s">
        <v>1524</v>
      </c>
      <c r="AO160" s="175">
        <v>18937433666</v>
      </c>
      <c r="AP160" s="154"/>
      <c r="AQ160" s="154">
        <v>18937433666</v>
      </c>
      <c r="AR160" s="143"/>
      <c r="AS160" s="154" t="s">
        <v>234</v>
      </c>
      <c r="AT160" s="167" t="s">
        <v>1525</v>
      </c>
      <c r="AU160" s="155" t="s">
        <v>219</v>
      </c>
      <c r="AV160" s="151"/>
      <c r="AW160" s="154"/>
    </row>
    <row r="161" customFormat="1" ht="40" customHeight="1" spans="1:49">
      <c r="A161" s="144">
        <v>145</v>
      </c>
      <c r="B161" s="158" t="s">
        <v>1526</v>
      </c>
      <c r="C161" s="148"/>
      <c r="D161" s="148" t="str">
        <f t="shared" si="4"/>
        <v>新建</v>
      </c>
      <c r="E161" s="147" t="s">
        <v>225</v>
      </c>
      <c r="F161" s="147" t="s">
        <v>197</v>
      </c>
      <c r="G161" s="158" t="s">
        <v>31</v>
      </c>
      <c r="H161" s="241" t="s">
        <v>32</v>
      </c>
      <c r="I161" s="190">
        <v>60000</v>
      </c>
      <c r="J161" s="148" t="s">
        <v>1092</v>
      </c>
      <c r="K161" s="148" t="s">
        <v>1093</v>
      </c>
      <c r="L161" s="180">
        <v>0</v>
      </c>
      <c r="M161" s="168">
        <v>60000</v>
      </c>
      <c r="N161" s="180">
        <v>0</v>
      </c>
      <c r="O161" s="180">
        <v>0</v>
      </c>
      <c r="P161" s="180">
        <v>0</v>
      </c>
      <c r="Q161" s="180"/>
      <c r="R161" s="189">
        <v>35000</v>
      </c>
      <c r="S161" s="149" t="s">
        <v>1362</v>
      </c>
      <c r="T161" s="158"/>
      <c r="U161" s="149" t="s">
        <v>1527</v>
      </c>
      <c r="V161" s="233" t="s">
        <v>205</v>
      </c>
      <c r="W161" s="149" t="s">
        <v>205</v>
      </c>
      <c r="X161" s="149" t="s">
        <v>205</v>
      </c>
      <c r="Y161" s="149" t="s">
        <v>205</v>
      </c>
      <c r="Z161" s="149" t="s">
        <v>1528</v>
      </c>
      <c r="AA161" s="149">
        <v>330</v>
      </c>
      <c r="AB161" s="149">
        <v>330</v>
      </c>
      <c r="AC161" s="149">
        <v>0</v>
      </c>
      <c r="AD161" s="149"/>
      <c r="AE161" s="147" t="s">
        <v>219</v>
      </c>
      <c r="AF161" s="147" t="s">
        <v>219</v>
      </c>
      <c r="AG161" s="149" t="s">
        <v>1529</v>
      </c>
      <c r="AH161" s="147" t="s">
        <v>305</v>
      </c>
      <c r="AI161" s="172" t="s">
        <v>1530</v>
      </c>
      <c r="AJ161" s="147" t="s">
        <v>305</v>
      </c>
      <c r="AK161" s="199" t="s">
        <v>305</v>
      </c>
      <c r="AL161" s="199" t="s">
        <v>305</v>
      </c>
      <c r="AM161" s="157" t="s">
        <v>305</v>
      </c>
      <c r="AN161" s="155" t="s">
        <v>1531</v>
      </c>
      <c r="AO161" s="270">
        <v>13733628852</v>
      </c>
      <c r="AP161" s="155"/>
      <c r="AQ161" s="155">
        <v>13733628852</v>
      </c>
      <c r="AR161" s="143"/>
      <c r="AS161" s="154" t="s">
        <v>234</v>
      </c>
      <c r="AT161" s="167" t="s">
        <v>1532</v>
      </c>
      <c r="AU161" s="154" t="s">
        <v>1533</v>
      </c>
      <c r="AV161" s="151" t="s">
        <v>417</v>
      </c>
      <c r="AW161" s="154"/>
    </row>
    <row r="162" customFormat="1" ht="54" spans="1:49">
      <c r="A162" s="144">
        <v>146</v>
      </c>
      <c r="B162" s="159" t="s">
        <v>1534</v>
      </c>
      <c r="C162" s="148"/>
      <c r="D162" s="148" t="str">
        <f t="shared" si="4"/>
        <v>新建</v>
      </c>
      <c r="E162" s="148" t="s">
        <v>225</v>
      </c>
      <c r="F162" s="148" t="s">
        <v>197</v>
      </c>
      <c r="G162" s="159" t="s">
        <v>35</v>
      </c>
      <c r="H162" s="241" t="s">
        <v>36</v>
      </c>
      <c r="I162" s="190">
        <v>60000</v>
      </c>
      <c r="J162" s="148" t="s">
        <v>1092</v>
      </c>
      <c r="K162" s="148" t="s">
        <v>1093</v>
      </c>
      <c r="L162" s="180">
        <v>0</v>
      </c>
      <c r="M162" s="180">
        <v>60000</v>
      </c>
      <c r="N162" s="189">
        <v>0</v>
      </c>
      <c r="O162" s="189">
        <v>0</v>
      </c>
      <c r="P162" s="189">
        <v>0</v>
      </c>
      <c r="Q162" s="180"/>
      <c r="R162" s="189">
        <v>32000</v>
      </c>
      <c r="S162" s="149" t="s">
        <v>1535</v>
      </c>
      <c r="T162" s="149"/>
      <c r="U162" s="149" t="s">
        <v>1536</v>
      </c>
      <c r="V162" s="149" t="s">
        <v>205</v>
      </c>
      <c r="W162" s="149" t="s">
        <v>205</v>
      </c>
      <c r="X162" s="149" t="s">
        <v>205</v>
      </c>
      <c r="Y162" s="149" t="s">
        <v>205</v>
      </c>
      <c r="Z162" s="149" t="s">
        <v>205</v>
      </c>
      <c r="AA162" s="163">
        <v>0</v>
      </c>
      <c r="AB162" s="163">
        <v>0</v>
      </c>
      <c r="AC162" s="163">
        <v>0</v>
      </c>
      <c r="AD162" s="149"/>
      <c r="AE162" s="147" t="s">
        <v>219</v>
      </c>
      <c r="AF162" s="147" t="s">
        <v>219</v>
      </c>
      <c r="AG162" s="159" t="s">
        <v>1537</v>
      </c>
      <c r="AH162" s="147" t="s">
        <v>305</v>
      </c>
      <c r="AI162" s="172" t="s">
        <v>1538</v>
      </c>
      <c r="AJ162" s="147" t="s">
        <v>305</v>
      </c>
      <c r="AK162" s="199" t="s">
        <v>305</v>
      </c>
      <c r="AL162" s="199" t="s">
        <v>305</v>
      </c>
      <c r="AM162" s="157" t="s">
        <v>305</v>
      </c>
      <c r="AN162" s="154" t="s">
        <v>1539</v>
      </c>
      <c r="AO162" s="175">
        <v>15936313332</v>
      </c>
      <c r="AP162" s="154"/>
      <c r="AQ162" s="154">
        <v>15936313332</v>
      </c>
      <c r="AR162" s="143"/>
      <c r="AS162" s="154" t="s">
        <v>234</v>
      </c>
      <c r="AT162" s="167" t="s">
        <v>1540</v>
      </c>
      <c r="AU162" s="154" t="s">
        <v>1541</v>
      </c>
      <c r="AV162" s="157"/>
      <c r="AW162" s="155" t="s">
        <v>1542</v>
      </c>
    </row>
    <row r="163" customFormat="1" ht="40.5" spans="1:49">
      <c r="A163" s="144">
        <v>147</v>
      </c>
      <c r="B163" s="149" t="s">
        <v>38</v>
      </c>
      <c r="C163" s="148"/>
      <c r="D163" s="148" t="str">
        <f t="shared" si="4"/>
        <v>新建</v>
      </c>
      <c r="E163" s="148" t="s">
        <v>197</v>
      </c>
      <c r="F163" s="147" t="s">
        <v>197</v>
      </c>
      <c r="G163" s="163" t="s">
        <v>39</v>
      </c>
      <c r="H163" s="150" t="s">
        <v>40</v>
      </c>
      <c r="I163" s="190">
        <v>60000</v>
      </c>
      <c r="J163" s="147" t="s">
        <v>1092</v>
      </c>
      <c r="K163" s="147" t="s">
        <v>1093</v>
      </c>
      <c r="L163" s="140">
        <v>0</v>
      </c>
      <c r="M163" s="140">
        <v>15000</v>
      </c>
      <c r="N163" s="189"/>
      <c r="O163" s="189"/>
      <c r="P163" s="189"/>
      <c r="Q163" s="140"/>
      <c r="R163" s="190">
        <v>60000</v>
      </c>
      <c r="S163" s="147" t="s">
        <v>504</v>
      </c>
      <c r="T163" s="159"/>
      <c r="U163" s="149" t="s">
        <v>269</v>
      </c>
      <c r="V163" s="149" t="s">
        <v>205</v>
      </c>
      <c r="W163" s="149" t="s">
        <v>205</v>
      </c>
      <c r="X163" s="149" t="s">
        <v>205</v>
      </c>
      <c r="Y163" s="149"/>
      <c r="Z163" s="149"/>
      <c r="AA163" s="163"/>
      <c r="AB163" s="163">
        <v>0</v>
      </c>
      <c r="AC163" s="163"/>
      <c r="AD163" s="163"/>
      <c r="AE163" s="147" t="s">
        <v>1208</v>
      </c>
      <c r="AF163" s="147" t="s">
        <v>1209</v>
      </c>
      <c r="AG163" s="149" t="s">
        <v>1543</v>
      </c>
      <c r="AH163" s="147" t="s">
        <v>305</v>
      </c>
      <c r="AI163" s="172" t="s">
        <v>1544</v>
      </c>
      <c r="AJ163" s="147" t="s">
        <v>305</v>
      </c>
      <c r="AK163" s="199" t="s">
        <v>305</v>
      </c>
      <c r="AL163" s="199" t="s">
        <v>305</v>
      </c>
      <c r="AM163" s="157" t="s">
        <v>305</v>
      </c>
      <c r="AN163" s="154" t="s">
        <v>1545</v>
      </c>
      <c r="AO163" s="175">
        <v>18637412529</v>
      </c>
      <c r="AP163" s="154"/>
      <c r="AQ163" s="154">
        <v>18637412529</v>
      </c>
      <c r="AR163" s="143"/>
      <c r="AS163" s="154" t="s">
        <v>234</v>
      </c>
      <c r="AT163" s="167" t="s">
        <v>1546</v>
      </c>
      <c r="AU163" s="154"/>
      <c r="AV163" s="157"/>
      <c r="AW163" s="155"/>
    </row>
    <row r="164" customFormat="1" ht="81" spans="1:49">
      <c r="A164" s="144">
        <v>148</v>
      </c>
      <c r="B164" s="163" t="s">
        <v>1547</v>
      </c>
      <c r="C164" s="148"/>
      <c r="D164" s="148" t="str">
        <f t="shared" si="4"/>
        <v>新建</v>
      </c>
      <c r="E164" s="148"/>
      <c r="F164" s="148"/>
      <c r="G164" s="172" t="s">
        <v>1548</v>
      </c>
      <c r="H164" s="150" t="s">
        <v>1549</v>
      </c>
      <c r="I164" s="189">
        <v>58800</v>
      </c>
      <c r="J164" s="148" t="s">
        <v>1092</v>
      </c>
      <c r="K164" s="148" t="s">
        <v>1093</v>
      </c>
      <c r="L164" s="169"/>
      <c r="M164" s="169"/>
      <c r="N164" s="169"/>
      <c r="O164" s="169"/>
      <c r="P164" s="169"/>
      <c r="Q164" s="169"/>
      <c r="R164" s="190">
        <v>30000</v>
      </c>
      <c r="S164" s="201" t="s">
        <v>1550</v>
      </c>
      <c r="T164" s="149"/>
      <c r="U164" s="191"/>
      <c r="V164" s="191"/>
      <c r="W164" s="191"/>
      <c r="X164" s="191"/>
      <c r="Y164" s="191"/>
      <c r="Z164" s="191"/>
      <c r="AA164" s="191"/>
      <c r="AB164" s="159"/>
      <c r="AC164" s="159"/>
      <c r="AD164" s="171"/>
      <c r="AE164" s="147" t="s">
        <v>219</v>
      </c>
      <c r="AF164" s="147" t="s">
        <v>319</v>
      </c>
      <c r="AG164" s="149" t="s">
        <v>1551</v>
      </c>
      <c r="AH164" s="147"/>
      <c r="AI164" s="147" t="s">
        <v>1300</v>
      </c>
      <c r="AJ164" s="147"/>
      <c r="AK164" s="147" t="s">
        <v>333</v>
      </c>
      <c r="AL164" s="203" t="s">
        <v>333</v>
      </c>
      <c r="AM164" s="151"/>
      <c r="AN164" s="175"/>
      <c r="AO164" s="154"/>
      <c r="AP164" s="154"/>
      <c r="AQ164" s="154">
        <v>15890140605</v>
      </c>
      <c r="AR164" s="143"/>
      <c r="AS164" s="154"/>
      <c r="AT164" s="156" t="s">
        <v>1552</v>
      </c>
      <c r="AU164" s="154"/>
      <c r="AV164" s="151"/>
      <c r="AW164" s="154"/>
    </row>
    <row r="165" customFormat="1" ht="54" spans="1:49">
      <c r="A165" s="144">
        <v>149</v>
      </c>
      <c r="B165" s="163" t="s">
        <v>1553</v>
      </c>
      <c r="C165" s="148"/>
      <c r="D165" s="148" t="str">
        <f t="shared" si="4"/>
        <v>新建</v>
      </c>
      <c r="E165" s="148" t="s">
        <v>197</v>
      </c>
      <c r="F165" s="148"/>
      <c r="G165" s="149" t="s">
        <v>1554</v>
      </c>
      <c r="H165" s="150" t="s">
        <v>216</v>
      </c>
      <c r="I165" s="189">
        <v>57763</v>
      </c>
      <c r="J165" s="148" t="s">
        <v>1092</v>
      </c>
      <c r="K165" s="148" t="s">
        <v>1145</v>
      </c>
      <c r="L165" s="169">
        <v>0</v>
      </c>
      <c r="M165" s="169">
        <v>23700</v>
      </c>
      <c r="N165" s="169">
        <v>0</v>
      </c>
      <c r="O165" s="169">
        <v>0</v>
      </c>
      <c r="P165" s="169">
        <v>0</v>
      </c>
      <c r="Q165" s="169"/>
      <c r="R165" s="190">
        <v>20000</v>
      </c>
      <c r="S165" s="191" t="s">
        <v>1555</v>
      </c>
      <c r="T165" s="149"/>
      <c r="U165" s="191" t="s">
        <v>1556</v>
      </c>
      <c r="V165" s="191" t="s">
        <v>269</v>
      </c>
      <c r="W165" s="191" t="s">
        <v>269</v>
      </c>
      <c r="X165" s="191" t="s">
        <v>269</v>
      </c>
      <c r="Y165" s="191" t="s">
        <v>269</v>
      </c>
      <c r="Z165" s="191" t="s">
        <v>269</v>
      </c>
      <c r="AA165" s="191">
        <v>390</v>
      </c>
      <c r="AB165" s="159">
        <v>100</v>
      </c>
      <c r="AC165" s="159">
        <v>290</v>
      </c>
      <c r="AD165" s="171"/>
      <c r="AE165" s="147" t="s">
        <v>219</v>
      </c>
      <c r="AF165" s="147" t="s">
        <v>219</v>
      </c>
      <c r="AG165" s="149" t="s">
        <v>1557</v>
      </c>
      <c r="AH165" s="147" t="s">
        <v>272</v>
      </c>
      <c r="AI165" s="147" t="s">
        <v>1558</v>
      </c>
      <c r="AJ165" s="147" t="s">
        <v>272</v>
      </c>
      <c r="AK165" s="147" t="s">
        <v>272</v>
      </c>
      <c r="AL165" s="147" t="s">
        <v>272</v>
      </c>
      <c r="AM165" s="151" t="s">
        <v>1559</v>
      </c>
      <c r="AN165" s="175">
        <v>13837418333</v>
      </c>
      <c r="AO165" s="154" t="s">
        <v>1559</v>
      </c>
      <c r="AP165" s="154"/>
      <c r="AQ165" s="154">
        <v>13837418333</v>
      </c>
      <c r="AR165" s="143"/>
      <c r="AS165" s="154" t="s">
        <v>234</v>
      </c>
      <c r="AT165" s="192" t="s">
        <v>1560</v>
      </c>
      <c r="AU165" s="154" t="s">
        <v>1561</v>
      </c>
      <c r="AV165" s="151" t="s">
        <v>417</v>
      </c>
      <c r="AW165" s="154"/>
    </row>
    <row r="166" customFormat="1" ht="54" spans="1:49">
      <c r="A166" s="144">
        <v>150</v>
      </c>
      <c r="B166" s="191" t="s">
        <v>1562</v>
      </c>
      <c r="C166" s="148"/>
      <c r="D166" s="148" t="str">
        <f t="shared" si="4"/>
        <v>新建</v>
      </c>
      <c r="E166" s="147" t="s">
        <v>197</v>
      </c>
      <c r="F166" s="148"/>
      <c r="G166" s="149" t="s">
        <v>1563</v>
      </c>
      <c r="H166" s="150" t="s">
        <v>1564</v>
      </c>
      <c r="I166" s="189">
        <v>56000</v>
      </c>
      <c r="J166" s="162" t="s">
        <v>1092</v>
      </c>
      <c r="K166" s="162" t="s">
        <v>1565</v>
      </c>
      <c r="L166" s="180">
        <v>56000</v>
      </c>
      <c r="M166" s="180">
        <v>0</v>
      </c>
      <c r="N166" s="180">
        <v>0</v>
      </c>
      <c r="O166" s="180">
        <v>0</v>
      </c>
      <c r="P166" s="180">
        <v>0</v>
      </c>
      <c r="Q166" s="180">
        <v>0</v>
      </c>
      <c r="R166" s="189">
        <v>30000</v>
      </c>
      <c r="S166" s="149" t="s">
        <v>1566</v>
      </c>
      <c r="T166" s="149"/>
      <c r="U166" s="149" t="s">
        <v>269</v>
      </c>
      <c r="V166" s="149" t="s">
        <v>269</v>
      </c>
      <c r="W166" s="149" t="s">
        <v>205</v>
      </c>
      <c r="X166" s="149" t="s">
        <v>205</v>
      </c>
      <c r="Y166" s="149" t="s">
        <v>205</v>
      </c>
      <c r="Z166" s="149" t="s">
        <v>205</v>
      </c>
      <c r="AA166" s="149">
        <v>0</v>
      </c>
      <c r="AB166" s="149">
        <v>0</v>
      </c>
      <c r="AC166" s="149">
        <v>0</v>
      </c>
      <c r="AD166" s="171"/>
      <c r="AE166" s="147" t="s">
        <v>219</v>
      </c>
      <c r="AF166" s="147" t="s">
        <v>219</v>
      </c>
      <c r="AG166" s="214" t="s">
        <v>987</v>
      </c>
      <c r="AH166" s="147" t="s">
        <v>330</v>
      </c>
      <c r="AI166" s="203" t="s">
        <v>1567</v>
      </c>
      <c r="AJ166" s="203" t="s">
        <v>989</v>
      </c>
      <c r="AK166" s="203" t="s">
        <v>333</v>
      </c>
      <c r="AL166" s="203" t="s">
        <v>333</v>
      </c>
      <c r="AM166" s="205" t="s">
        <v>333</v>
      </c>
      <c r="AN166" s="154" t="s">
        <v>990</v>
      </c>
      <c r="AO166" s="175">
        <v>13803743968</v>
      </c>
      <c r="AP166" s="154"/>
      <c r="AQ166" s="154">
        <v>13803743968</v>
      </c>
      <c r="AR166" s="143"/>
      <c r="AS166" s="154" t="s">
        <v>234</v>
      </c>
      <c r="AT166" s="156" t="s">
        <v>1568</v>
      </c>
      <c r="AU166" s="154"/>
      <c r="AV166" s="151"/>
      <c r="AW166" s="154"/>
    </row>
    <row r="167" customFormat="1" ht="81" spans="1:49">
      <c r="A167" s="144">
        <v>151</v>
      </c>
      <c r="B167" s="159" t="s">
        <v>87</v>
      </c>
      <c r="C167" s="148"/>
      <c r="D167" s="148" t="str">
        <f t="shared" si="4"/>
        <v>新建</v>
      </c>
      <c r="E167" s="148" t="s">
        <v>197</v>
      </c>
      <c r="F167" s="148" t="s">
        <v>197</v>
      </c>
      <c r="G167" s="159" t="s">
        <v>88</v>
      </c>
      <c r="H167" s="241" t="s">
        <v>36</v>
      </c>
      <c r="I167" s="190">
        <v>55000</v>
      </c>
      <c r="J167" s="147" t="s">
        <v>1092</v>
      </c>
      <c r="K167" s="147" t="s">
        <v>1145</v>
      </c>
      <c r="L167" s="140">
        <v>0</v>
      </c>
      <c r="M167" s="189">
        <v>55000</v>
      </c>
      <c r="N167" s="189">
        <v>0</v>
      </c>
      <c r="O167" s="189">
        <v>0</v>
      </c>
      <c r="P167" s="189">
        <v>0</v>
      </c>
      <c r="Q167" s="140">
        <v>0</v>
      </c>
      <c r="R167" s="190">
        <v>25000</v>
      </c>
      <c r="S167" s="163" t="s">
        <v>1569</v>
      </c>
      <c r="T167" s="158"/>
      <c r="U167" s="149" t="s">
        <v>1570</v>
      </c>
      <c r="V167" s="149" t="s">
        <v>205</v>
      </c>
      <c r="W167" s="149" t="s">
        <v>205</v>
      </c>
      <c r="X167" s="149" t="s">
        <v>205</v>
      </c>
      <c r="Y167" s="149" t="s">
        <v>205</v>
      </c>
      <c r="Z167" s="149" t="s">
        <v>1571</v>
      </c>
      <c r="AA167" s="163">
        <v>26</v>
      </c>
      <c r="AB167" s="163">
        <v>26</v>
      </c>
      <c r="AC167" s="163">
        <v>0</v>
      </c>
      <c r="AD167" s="163"/>
      <c r="AE167" s="147" t="s">
        <v>219</v>
      </c>
      <c r="AF167" s="147" t="s">
        <v>219</v>
      </c>
      <c r="AG167" s="158" t="s">
        <v>1572</v>
      </c>
      <c r="AH167" s="147" t="s">
        <v>305</v>
      </c>
      <c r="AI167" s="172" t="s">
        <v>1573</v>
      </c>
      <c r="AJ167" s="147" t="s">
        <v>305</v>
      </c>
      <c r="AK167" s="199" t="s">
        <v>305</v>
      </c>
      <c r="AL167" s="199" t="s">
        <v>305</v>
      </c>
      <c r="AM167" s="157" t="s">
        <v>305</v>
      </c>
      <c r="AN167" s="154" t="s">
        <v>1574</v>
      </c>
      <c r="AO167" s="175">
        <v>13839011019</v>
      </c>
      <c r="AP167" s="154"/>
      <c r="AQ167" s="154">
        <v>13839011019</v>
      </c>
      <c r="AR167" s="143"/>
      <c r="AS167" s="154" t="s">
        <v>234</v>
      </c>
      <c r="AT167" s="167" t="s">
        <v>1575</v>
      </c>
      <c r="AU167" s="154" t="s">
        <v>1576</v>
      </c>
      <c r="AV167" s="157"/>
      <c r="AW167" s="155"/>
    </row>
    <row r="168" customFormat="1" ht="67.5" spans="1:49">
      <c r="A168" s="144">
        <v>152</v>
      </c>
      <c r="B168" s="191" t="s">
        <v>1577</v>
      </c>
      <c r="C168" s="148"/>
      <c r="D168" s="148" t="str">
        <f t="shared" si="4"/>
        <v>新建</v>
      </c>
      <c r="E168" s="148" t="s">
        <v>197</v>
      </c>
      <c r="F168" s="148" t="s">
        <v>225</v>
      </c>
      <c r="G168" s="149" t="s">
        <v>1578</v>
      </c>
      <c r="H168" s="150" t="s">
        <v>1579</v>
      </c>
      <c r="I168" s="189">
        <v>51000</v>
      </c>
      <c r="J168" s="162" t="s">
        <v>1092</v>
      </c>
      <c r="K168" s="162" t="s">
        <v>1565</v>
      </c>
      <c r="L168" s="180">
        <v>0</v>
      </c>
      <c r="M168" s="180">
        <v>51000</v>
      </c>
      <c r="N168" s="180">
        <v>0</v>
      </c>
      <c r="O168" s="180">
        <v>0</v>
      </c>
      <c r="P168" s="180">
        <v>0</v>
      </c>
      <c r="Q168" s="198"/>
      <c r="R168" s="189">
        <v>31000</v>
      </c>
      <c r="S168" s="149" t="s">
        <v>1580</v>
      </c>
      <c r="T168" s="149"/>
      <c r="U168" s="149" t="s">
        <v>1581</v>
      </c>
      <c r="V168" s="149" t="s">
        <v>205</v>
      </c>
      <c r="W168" s="149" t="s">
        <v>602</v>
      </c>
      <c r="X168" s="149" t="s">
        <v>375</v>
      </c>
      <c r="Y168" s="149" t="s">
        <v>375</v>
      </c>
      <c r="Z168" s="149" t="s">
        <v>205</v>
      </c>
      <c r="AA168" s="149">
        <v>0</v>
      </c>
      <c r="AB168" s="149">
        <v>0</v>
      </c>
      <c r="AC168" s="149">
        <v>0</v>
      </c>
      <c r="AD168" s="171"/>
      <c r="AE168" s="147" t="s">
        <v>219</v>
      </c>
      <c r="AF168" s="147" t="s">
        <v>219</v>
      </c>
      <c r="AG168" s="149" t="s">
        <v>1582</v>
      </c>
      <c r="AH168" s="147" t="s">
        <v>368</v>
      </c>
      <c r="AI168" s="172" t="s">
        <v>1583</v>
      </c>
      <c r="AJ168" s="147" t="s">
        <v>368</v>
      </c>
      <c r="AK168" s="203" t="s">
        <v>368</v>
      </c>
      <c r="AL168" s="203" t="s">
        <v>368</v>
      </c>
      <c r="AM168" s="205" t="s">
        <v>368</v>
      </c>
      <c r="AN168" s="154" t="s">
        <v>1584</v>
      </c>
      <c r="AO168" s="175">
        <v>13733681615</v>
      </c>
      <c r="AP168" s="154"/>
      <c r="AQ168" s="154">
        <v>13733681615</v>
      </c>
      <c r="AR168" s="143"/>
      <c r="AS168" s="154" t="s">
        <v>234</v>
      </c>
      <c r="AT168" s="167" t="s">
        <v>1585</v>
      </c>
      <c r="AU168" s="155" t="s">
        <v>219</v>
      </c>
      <c r="AV168" s="151"/>
      <c r="AW168" s="154"/>
    </row>
    <row r="169" customFormat="1" ht="54" spans="1:49">
      <c r="A169" s="144">
        <v>153</v>
      </c>
      <c r="B169" s="163" t="s">
        <v>1586</v>
      </c>
      <c r="C169" s="148"/>
      <c r="D169" s="148" t="str">
        <f t="shared" si="4"/>
        <v>新建</v>
      </c>
      <c r="E169" s="148" t="s">
        <v>197</v>
      </c>
      <c r="F169" s="148"/>
      <c r="G169" s="149" t="s">
        <v>1587</v>
      </c>
      <c r="H169" s="150" t="s">
        <v>216</v>
      </c>
      <c r="I169" s="189">
        <v>50000</v>
      </c>
      <c r="J169" s="147" t="s">
        <v>1092</v>
      </c>
      <c r="K169" s="147" t="s">
        <v>1093</v>
      </c>
      <c r="L169" s="169">
        <v>0</v>
      </c>
      <c r="M169" s="169">
        <v>50000</v>
      </c>
      <c r="N169" s="169">
        <v>0</v>
      </c>
      <c r="O169" s="169">
        <v>0</v>
      </c>
      <c r="P169" s="169">
        <v>0</v>
      </c>
      <c r="Q169" s="169"/>
      <c r="R169" s="189">
        <v>20000</v>
      </c>
      <c r="S169" s="233" t="s">
        <v>1588</v>
      </c>
      <c r="T169" s="149"/>
      <c r="U169" s="149" t="s">
        <v>1589</v>
      </c>
      <c r="V169" s="149" t="s">
        <v>269</v>
      </c>
      <c r="W169" s="149" t="s">
        <v>269</v>
      </c>
      <c r="X169" s="149" t="s">
        <v>269</v>
      </c>
      <c r="Y169" s="149" t="s">
        <v>269</v>
      </c>
      <c r="Z169" s="149" t="s">
        <v>269</v>
      </c>
      <c r="AA169" s="191">
        <v>258</v>
      </c>
      <c r="AB169" s="159">
        <v>258</v>
      </c>
      <c r="AC169" s="159">
        <v>0</v>
      </c>
      <c r="AD169" s="171"/>
      <c r="AE169" s="147" t="s">
        <v>219</v>
      </c>
      <c r="AF169" s="147" t="s">
        <v>219</v>
      </c>
      <c r="AG169" s="149" t="s">
        <v>1590</v>
      </c>
      <c r="AH169" s="147" t="s">
        <v>272</v>
      </c>
      <c r="AI169" s="147" t="s">
        <v>1591</v>
      </c>
      <c r="AJ169" s="147" t="s">
        <v>272</v>
      </c>
      <c r="AK169" s="147" t="s">
        <v>272</v>
      </c>
      <c r="AL169" s="147" t="s">
        <v>272</v>
      </c>
      <c r="AM169" s="151" t="s">
        <v>1592</v>
      </c>
      <c r="AN169" s="175">
        <v>13598973668</v>
      </c>
      <c r="AO169" s="154" t="s">
        <v>1593</v>
      </c>
      <c r="AP169" s="154"/>
      <c r="AQ169" s="154">
        <v>13903998583</v>
      </c>
      <c r="AR169" s="143"/>
      <c r="AS169" s="154" t="s">
        <v>234</v>
      </c>
      <c r="AT169" s="192" t="s">
        <v>1594</v>
      </c>
      <c r="AU169" s="154"/>
      <c r="AV169" s="157"/>
      <c r="AW169" s="155"/>
    </row>
    <row r="170" customFormat="1" ht="81" spans="1:49">
      <c r="A170" s="144">
        <v>154</v>
      </c>
      <c r="B170" s="163" t="s">
        <v>1595</v>
      </c>
      <c r="C170" s="148"/>
      <c r="D170" s="148" t="str">
        <f t="shared" si="4"/>
        <v>新建</v>
      </c>
      <c r="E170" s="148" t="s">
        <v>197</v>
      </c>
      <c r="F170" s="148"/>
      <c r="G170" s="149" t="s">
        <v>1596</v>
      </c>
      <c r="H170" s="150" t="s">
        <v>40</v>
      </c>
      <c r="I170" s="189">
        <v>50000</v>
      </c>
      <c r="J170" s="148" t="s">
        <v>1092</v>
      </c>
      <c r="K170" s="148" t="s">
        <v>1565</v>
      </c>
      <c r="L170" s="169">
        <v>0</v>
      </c>
      <c r="M170" s="169">
        <v>50000</v>
      </c>
      <c r="N170" s="169">
        <v>0</v>
      </c>
      <c r="O170" s="169">
        <v>0</v>
      </c>
      <c r="P170" s="169">
        <v>0</v>
      </c>
      <c r="Q170" s="169"/>
      <c r="R170" s="190">
        <v>50000</v>
      </c>
      <c r="S170" s="186" t="s">
        <v>504</v>
      </c>
      <c r="T170" s="149"/>
      <c r="U170" s="191" t="s">
        <v>1597</v>
      </c>
      <c r="V170" s="191" t="s">
        <v>269</v>
      </c>
      <c r="W170" s="191" t="s">
        <v>269</v>
      </c>
      <c r="X170" s="191" t="s">
        <v>205</v>
      </c>
      <c r="Y170" s="191" t="s">
        <v>205</v>
      </c>
      <c r="Z170" s="191" t="s">
        <v>269</v>
      </c>
      <c r="AA170" s="191">
        <v>60</v>
      </c>
      <c r="AB170" s="159">
        <v>60</v>
      </c>
      <c r="AC170" s="159">
        <v>0</v>
      </c>
      <c r="AD170" s="171"/>
      <c r="AE170" s="147" t="s">
        <v>219</v>
      </c>
      <c r="AF170" s="147" t="s">
        <v>219</v>
      </c>
      <c r="AG170" s="149" t="s">
        <v>1598</v>
      </c>
      <c r="AH170" s="147" t="s">
        <v>272</v>
      </c>
      <c r="AI170" s="147" t="s">
        <v>1599</v>
      </c>
      <c r="AJ170" s="147" t="s">
        <v>272</v>
      </c>
      <c r="AK170" s="147" t="s">
        <v>272</v>
      </c>
      <c r="AL170" s="147" t="s">
        <v>272</v>
      </c>
      <c r="AM170" s="151" t="s">
        <v>1600</v>
      </c>
      <c r="AN170" s="175">
        <v>13700896801</v>
      </c>
      <c r="AO170" s="154" t="s">
        <v>1600</v>
      </c>
      <c r="AP170" s="154"/>
      <c r="AQ170" s="154">
        <v>13700896801</v>
      </c>
      <c r="AR170" s="143"/>
      <c r="AS170" s="154" t="s">
        <v>234</v>
      </c>
      <c r="AT170" s="192" t="s">
        <v>1601</v>
      </c>
      <c r="AU170" s="154"/>
      <c r="AV170" s="157"/>
      <c r="AW170" s="155"/>
    </row>
    <row r="171" customFormat="1" ht="81" spans="1:49">
      <c r="A171" s="144">
        <v>155</v>
      </c>
      <c r="B171" s="163" t="s">
        <v>1602</v>
      </c>
      <c r="C171" s="148"/>
      <c r="D171" s="148" t="str">
        <f t="shared" si="4"/>
        <v>新建</v>
      </c>
      <c r="E171" s="147" t="s">
        <v>197</v>
      </c>
      <c r="F171" s="148"/>
      <c r="G171" s="149" t="s">
        <v>1603</v>
      </c>
      <c r="H171" s="150" t="s">
        <v>1604</v>
      </c>
      <c r="I171" s="189">
        <v>50000</v>
      </c>
      <c r="J171" s="207" t="s">
        <v>1092</v>
      </c>
      <c r="K171" s="207" t="s">
        <v>1093</v>
      </c>
      <c r="L171" s="169">
        <v>0</v>
      </c>
      <c r="M171" s="169">
        <v>50000</v>
      </c>
      <c r="N171" s="169"/>
      <c r="O171" s="169"/>
      <c r="P171" s="169"/>
      <c r="Q171" s="169">
        <v>5000</v>
      </c>
      <c r="R171" s="189">
        <v>40000</v>
      </c>
      <c r="S171" s="147" t="s">
        <v>1605</v>
      </c>
      <c r="T171" s="149" t="s">
        <v>1606</v>
      </c>
      <c r="U171" s="149" t="s">
        <v>1607</v>
      </c>
      <c r="V171" s="149" t="s">
        <v>1608</v>
      </c>
      <c r="W171" s="149" t="s">
        <v>1609</v>
      </c>
      <c r="X171" s="149" t="s">
        <v>205</v>
      </c>
      <c r="Y171" s="149" t="s">
        <v>205</v>
      </c>
      <c r="Z171" s="149" t="s">
        <v>1610</v>
      </c>
      <c r="AA171" s="191">
        <v>0</v>
      </c>
      <c r="AB171" s="159">
        <v>0</v>
      </c>
      <c r="AC171" s="159">
        <v>0</v>
      </c>
      <c r="AD171" s="171"/>
      <c r="AE171" s="147" t="s">
        <v>1147</v>
      </c>
      <c r="AF171" s="147" t="s">
        <v>1148</v>
      </c>
      <c r="AG171" s="149" t="s">
        <v>1611</v>
      </c>
      <c r="AH171" s="147" t="s">
        <v>378</v>
      </c>
      <c r="AI171" s="147" t="s">
        <v>1290</v>
      </c>
      <c r="AJ171" s="147" t="s">
        <v>487</v>
      </c>
      <c r="AK171" s="147" t="s">
        <v>378</v>
      </c>
      <c r="AL171" s="147" t="s">
        <v>378</v>
      </c>
      <c r="AM171" s="151" t="s">
        <v>1612</v>
      </c>
      <c r="AN171" s="175" t="s">
        <v>1613</v>
      </c>
      <c r="AO171" s="154" t="s">
        <v>1612</v>
      </c>
      <c r="AP171" s="154">
        <v>2750566</v>
      </c>
      <c r="AQ171" s="154" t="s">
        <v>1613</v>
      </c>
      <c r="AR171" s="143"/>
      <c r="AS171" s="154" t="s">
        <v>234</v>
      </c>
      <c r="AT171" s="156" t="s">
        <v>1614</v>
      </c>
      <c r="AU171" s="154" t="s">
        <v>219</v>
      </c>
      <c r="AV171" s="151"/>
      <c r="AW171" s="154"/>
    </row>
    <row r="172" customFormat="1" ht="81" spans="1:49">
      <c r="A172" s="144">
        <v>156</v>
      </c>
      <c r="B172" s="163" t="s">
        <v>1615</v>
      </c>
      <c r="C172" s="148"/>
      <c r="D172" s="148" t="str">
        <f t="shared" si="4"/>
        <v>新建</v>
      </c>
      <c r="E172" s="147" t="s">
        <v>197</v>
      </c>
      <c r="F172" s="148"/>
      <c r="G172" s="163" t="s">
        <v>1616</v>
      </c>
      <c r="H172" s="150" t="s">
        <v>58</v>
      </c>
      <c r="I172" s="189">
        <v>50000</v>
      </c>
      <c r="J172" s="148" t="s">
        <v>1092</v>
      </c>
      <c r="K172" s="148" t="s">
        <v>1093</v>
      </c>
      <c r="L172" s="140">
        <v>0</v>
      </c>
      <c r="M172" s="140">
        <v>50000</v>
      </c>
      <c r="N172" s="140"/>
      <c r="O172" s="140"/>
      <c r="P172" s="140"/>
      <c r="Q172" s="140">
        <v>0</v>
      </c>
      <c r="R172" s="189">
        <v>30000</v>
      </c>
      <c r="S172" s="148" t="s">
        <v>1605</v>
      </c>
      <c r="T172" s="163" t="s">
        <v>219</v>
      </c>
      <c r="U172" s="163" t="s">
        <v>1617</v>
      </c>
      <c r="V172" s="163" t="s">
        <v>1618</v>
      </c>
      <c r="W172" s="163" t="s">
        <v>1619</v>
      </c>
      <c r="X172" s="163" t="s">
        <v>205</v>
      </c>
      <c r="Y172" s="163" t="s">
        <v>205</v>
      </c>
      <c r="Z172" s="163" t="s">
        <v>1620</v>
      </c>
      <c r="AA172" s="163">
        <v>63</v>
      </c>
      <c r="AB172" s="163">
        <v>63</v>
      </c>
      <c r="AC172" s="163">
        <v>0</v>
      </c>
      <c r="AD172" s="163"/>
      <c r="AE172" s="148" t="s">
        <v>1208</v>
      </c>
      <c r="AF172" s="148" t="s">
        <v>1209</v>
      </c>
      <c r="AG172" s="163" t="s">
        <v>1621</v>
      </c>
      <c r="AH172" s="148" t="s">
        <v>378</v>
      </c>
      <c r="AI172" s="148" t="s">
        <v>1622</v>
      </c>
      <c r="AJ172" s="148" t="s">
        <v>1623</v>
      </c>
      <c r="AK172" s="148" t="s">
        <v>378</v>
      </c>
      <c r="AL172" s="147" t="s">
        <v>378</v>
      </c>
      <c r="AM172" s="151" t="s">
        <v>1624</v>
      </c>
      <c r="AN172" s="175" t="s">
        <v>1625</v>
      </c>
      <c r="AO172" s="154" t="s">
        <v>1624</v>
      </c>
      <c r="AP172" s="154">
        <v>2750566</v>
      </c>
      <c r="AQ172" s="154" t="s">
        <v>1625</v>
      </c>
      <c r="AR172" s="143"/>
      <c r="AS172" s="154" t="s">
        <v>234</v>
      </c>
      <c r="AT172" s="156" t="s">
        <v>1626</v>
      </c>
      <c r="AU172" s="154" t="s">
        <v>219</v>
      </c>
      <c r="AV172" s="151"/>
      <c r="AW172" s="154"/>
    </row>
    <row r="173" customFormat="1" ht="67.5" spans="1:49">
      <c r="A173" s="144">
        <v>157</v>
      </c>
      <c r="B173" s="191" t="s">
        <v>1627</v>
      </c>
      <c r="C173" s="148"/>
      <c r="D173" s="148" t="str">
        <f t="shared" si="4"/>
        <v>新建</v>
      </c>
      <c r="E173" s="147" t="s">
        <v>197</v>
      </c>
      <c r="F173" s="148"/>
      <c r="G173" s="149" t="s">
        <v>1628</v>
      </c>
      <c r="H173" s="150" t="s">
        <v>44</v>
      </c>
      <c r="I173" s="189">
        <v>50000</v>
      </c>
      <c r="J173" s="162" t="s">
        <v>1092</v>
      </c>
      <c r="K173" s="162" t="s">
        <v>1093</v>
      </c>
      <c r="L173" s="180">
        <v>0</v>
      </c>
      <c r="M173" s="180">
        <v>50000</v>
      </c>
      <c r="N173" s="180">
        <v>0</v>
      </c>
      <c r="O173" s="180">
        <v>0</v>
      </c>
      <c r="P173" s="180">
        <v>0</v>
      </c>
      <c r="Q173" s="198">
        <v>0</v>
      </c>
      <c r="R173" s="189">
        <v>50000</v>
      </c>
      <c r="S173" s="206" t="s">
        <v>504</v>
      </c>
      <c r="T173" s="149" t="s">
        <v>1629</v>
      </c>
      <c r="U173" s="149" t="s">
        <v>1630</v>
      </c>
      <c r="V173" s="149" t="s">
        <v>1631</v>
      </c>
      <c r="W173" s="149" t="s">
        <v>205</v>
      </c>
      <c r="X173" s="149" t="s">
        <v>205</v>
      </c>
      <c r="Y173" s="149" t="s">
        <v>205</v>
      </c>
      <c r="Z173" s="149" t="s">
        <v>1632</v>
      </c>
      <c r="AA173" s="149">
        <v>0</v>
      </c>
      <c r="AB173" s="149">
        <v>0</v>
      </c>
      <c r="AC173" s="149">
        <v>0</v>
      </c>
      <c r="AD173" s="171"/>
      <c r="AE173" s="147" t="s">
        <v>219</v>
      </c>
      <c r="AF173" s="147" t="s">
        <v>219</v>
      </c>
      <c r="AG173" s="214" t="s">
        <v>540</v>
      </c>
      <c r="AH173" s="147" t="s">
        <v>330</v>
      </c>
      <c r="AI173" s="203" t="s">
        <v>1300</v>
      </c>
      <c r="AJ173" s="147" t="s">
        <v>540</v>
      </c>
      <c r="AK173" s="203" t="s">
        <v>333</v>
      </c>
      <c r="AL173" s="203" t="s">
        <v>333</v>
      </c>
      <c r="AM173" s="205" t="s">
        <v>333</v>
      </c>
      <c r="AN173" s="154" t="s">
        <v>1633</v>
      </c>
      <c r="AO173" s="175">
        <v>17730876050</v>
      </c>
      <c r="AP173" s="154"/>
      <c r="AQ173" s="154">
        <v>17730876050</v>
      </c>
      <c r="AR173" s="143"/>
      <c r="AS173" s="154" t="s">
        <v>234</v>
      </c>
      <c r="AT173" s="154" t="s">
        <v>347</v>
      </c>
      <c r="AU173" s="154"/>
      <c r="AV173" s="151"/>
      <c r="AW173" s="154"/>
    </row>
    <row r="174" customFormat="1" ht="108" spans="1:49">
      <c r="A174" s="144">
        <v>158</v>
      </c>
      <c r="B174" s="191" t="s">
        <v>1634</v>
      </c>
      <c r="C174" s="148"/>
      <c r="D174" s="148" t="str">
        <f t="shared" si="4"/>
        <v>新建</v>
      </c>
      <c r="E174" s="148" t="s">
        <v>225</v>
      </c>
      <c r="F174" s="148" t="s">
        <v>197</v>
      </c>
      <c r="G174" s="149" t="s">
        <v>1635</v>
      </c>
      <c r="H174" s="150" t="s">
        <v>36</v>
      </c>
      <c r="I174" s="189">
        <v>50000</v>
      </c>
      <c r="J174" s="162" t="s">
        <v>1092</v>
      </c>
      <c r="K174" s="162" t="s">
        <v>1093</v>
      </c>
      <c r="L174" s="180">
        <v>0</v>
      </c>
      <c r="M174" s="180">
        <v>50000</v>
      </c>
      <c r="N174" s="180">
        <v>0</v>
      </c>
      <c r="O174" s="180">
        <v>0</v>
      </c>
      <c r="P174" s="180">
        <v>0</v>
      </c>
      <c r="Q174" s="198"/>
      <c r="R174" s="189">
        <v>30000</v>
      </c>
      <c r="S174" s="149" t="s">
        <v>1636</v>
      </c>
      <c r="T174" s="149"/>
      <c r="U174" s="149" t="s">
        <v>1637</v>
      </c>
      <c r="V174" s="149">
        <v>2.020411024e+17</v>
      </c>
      <c r="W174" s="149"/>
      <c r="X174" s="149" t="s">
        <v>375</v>
      </c>
      <c r="Y174" s="149" t="s">
        <v>375</v>
      </c>
      <c r="Z174" s="149"/>
      <c r="AA174" s="149"/>
      <c r="AB174" s="149"/>
      <c r="AC174" s="149"/>
      <c r="AD174" s="171"/>
      <c r="AE174" s="147" t="s">
        <v>219</v>
      </c>
      <c r="AF174" s="147" t="s">
        <v>219</v>
      </c>
      <c r="AG174" s="149" t="s">
        <v>1522</v>
      </c>
      <c r="AH174" s="147" t="s">
        <v>368</v>
      </c>
      <c r="AI174" s="172" t="s">
        <v>1523</v>
      </c>
      <c r="AJ174" s="147" t="s">
        <v>368</v>
      </c>
      <c r="AK174" s="203" t="s">
        <v>368</v>
      </c>
      <c r="AL174" s="203" t="s">
        <v>368</v>
      </c>
      <c r="AM174" s="205" t="s">
        <v>368</v>
      </c>
      <c r="AN174" s="154" t="s">
        <v>1524</v>
      </c>
      <c r="AO174" s="175">
        <v>18937433666</v>
      </c>
      <c r="AP174" s="154"/>
      <c r="AQ174" s="154">
        <v>18937433666</v>
      </c>
      <c r="AR174" s="143"/>
      <c r="AS174" s="154" t="s">
        <v>234</v>
      </c>
      <c r="AT174" s="167" t="s">
        <v>1638</v>
      </c>
      <c r="AU174" s="155" t="s">
        <v>219</v>
      </c>
      <c r="AV174" s="151"/>
      <c r="AW174" s="154"/>
    </row>
    <row r="175" customFormat="1" ht="67.5" spans="1:49">
      <c r="A175" s="144">
        <v>159</v>
      </c>
      <c r="B175" s="163" t="s">
        <v>1639</v>
      </c>
      <c r="C175" s="148"/>
      <c r="D175" s="148" t="str">
        <f t="shared" si="4"/>
        <v>新建</v>
      </c>
      <c r="E175" s="148"/>
      <c r="F175" s="148"/>
      <c r="G175" s="172" t="s">
        <v>1640</v>
      </c>
      <c r="H175" s="150" t="s">
        <v>1641</v>
      </c>
      <c r="I175" s="189">
        <v>50000</v>
      </c>
      <c r="J175" s="148" t="s">
        <v>1092</v>
      </c>
      <c r="K175" s="148" t="s">
        <v>1093</v>
      </c>
      <c r="L175" s="169"/>
      <c r="M175" s="169"/>
      <c r="N175" s="169"/>
      <c r="O175" s="169"/>
      <c r="P175" s="169"/>
      <c r="Q175" s="169"/>
      <c r="R175" s="190">
        <v>30000</v>
      </c>
      <c r="S175" s="201" t="s">
        <v>1642</v>
      </c>
      <c r="T175" s="149"/>
      <c r="U175" s="191"/>
      <c r="V175" s="191"/>
      <c r="W175" s="191"/>
      <c r="X175" s="191"/>
      <c r="Y175" s="191"/>
      <c r="Z175" s="191"/>
      <c r="AA175" s="191"/>
      <c r="AB175" s="159"/>
      <c r="AC175" s="159"/>
      <c r="AD175" s="171"/>
      <c r="AE175" s="147" t="s">
        <v>219</v>
      </c>
      <c r="AF175" s="147" t="s">
        <v>219</v>
      </c>
      <c r="AG175" s="149" t="s">
        <v>1643</v>
      </c>
      <c r="AH175" s="147" t="s">
        <v>368</v>
      </c>
      <c r="AI175" s="147" t="s">
        <v>1644</v>
      </c>
      <c r="AJ175" s="147"/>
      <c r="AK175" s="147" t="s">
        <v>368</v>
      </c>
      <c r="AL175" s="203" t="s">
        <v>368</v>
      </c>
      <c r="AM175" s="205"/>
      <c r="AN175" s="154"/>
      <c r="AO175" s="175"/>
      <c r="AP175" s="154"/>
      <c r="AQ175" s="154"/>
      <c r="AR175" s="143"/>
      <c r="AS175" s="154"/>
      <c r="AT175" s="167" t="s">
        <v>1645</v>
      </c>
      <c r="AU175" s="155"/>
      <c r="AV175" s="151"/>
      <c r="AW175" s="154"/>
    </row>
    <row r="176" customFormat="1" ht="40.5" spans="1:49">
      <c r="A176" s="144">
        <v>160</v>
      </c>
      <c r="B176" s="163" t="s">
        <v>42</v>
      </c>
      <c r="C176" s="148"/>
      <c r="D176" s="148" t="str">
        <f t="shared" si="4"/>
        <v>新建</v>
      </c>
      <c r="E176" s="148" t="s">
        <v>197</v>
      </c>
      <c r="F176" s="147" t="s">
        <v>197</v>
      </c>
      <c r="G176" s="163" t="s">
        <v>43</v>
      </c>
      <c r="H176" s="150" t="s">
        <v>44</v>
      </c>
      <c r="I176" s="190">
        <v>50000</v>
      </c>
      <c r="J176" s="147" t="s">
        <v>1092</v>
      </c>
      <c r="K176" s="148" t="s">
        <v>1093</v>
      </c>
      <c r="L176" s="140">
        <v>0</v>
      </c>
      <c r="M176" s="140">
        <v>10000</v>
      </c>
      <c r="N176" s="140">
        <v>0</v>
      </c>
      <c r="O176" s="140">
        <v>0</v>
      </c>
      <c r="P176" s="140">
        <v>0</v>
      </c>
      <c r="Q176" s="140"/>
      <c r="R176" s="190">
        <v>50000</v>
      </c>
      <c r="S176" s="147" t="s">
        <v>504</v>
      </c>
      <c r="T176" s="163"/>
      <c r="U176" s="163" t="s">
        <v>1646</v>
      </c>
      <c r="V176" s="163" t="s">
        <v>205</v>
      </c>
      <c r="W176" s="149" t="s">
        <v>205</v>
      </c>
      <c r="X176" s="149" t="s">
        <v>205</v>
      </c>
      <c r="Y176" s="149" t="s">
        <v>205</v>
      </c>
      <c r="Z176" s="149" t="s">
        <v>205</v>
      </c>
      <c r="AA176" s="149">
        <v>0</v>
      </c>
      <c r="AB176" s="149">
        <v>0</v>
      </c>
      <c r="AC176" s="149">
        <v>0</v>
      </c>
      <c r="AD176" s="163"/>
      <c r="AE176" s="148" t="s">
        <v>219</v>
      </c>
      <c r="AF176" s="148" t="s">
        <v>219</v>
      </c>
      <c r="AG176" s="163" t="s">
        <v>45</v>
      </c>
      <c r="AH176" s="148" t="s">
        <v>305</v>
      </c>
      <c r="AI176" s="172" t="s">
        <v>1647</v>
      </c>
      <c r="AJ176" s="148" t="s">
        <v>305</v>
      </c>
      <c r="AK176" s="199" t="s">
        <v>305</v>
      </c>
      <c r="AL176" s="199" t="s">
        <v>305</v>
      </c>
      <c r="AM176" s="157" t="s">
        <v>305</v>
      </c>
      <c r="AN176" s="166" t="s">
        <v>1648</v>
      </c>
      <c r="AO176" s="165">
        <v>15303743300</v>
      </c>
      <c r="AP176" s="166"/>
      <c r="AQ176" s="152">
        <v>15303743300</v>
      </c>
      <c r="AR176" s="143"/>
      <c r="AS176" s="154" t="s">
        <v>234</v>
      </c>
      <c r="AT176" s="167" t="s">
        <v>1649</v>
      </c>
      <c r="AU176" s="154"/>
      <c r="AV176" s="157"/>
      <c r="AW176" s="155"/>
    </row>
    <row r="177" customFormat="1" ht="54" spans="1:49">
      <c r="A177" s="144">
        <v>161</v>
      </c>
      <c r="B177" s="159" t="s">
        <v>1650</v>
      </c>
      <c r="C177" s="148"/>
      <c r="D177" s="148" t="str">
        <f t="shared" si="4"/>
        <v>新建</v>
      </c>
      <c r="E177" s="147" t="s">
        <v>225</v>
      </c>
      <c r="F177" s="147" t="s">
        <v>197</v>
      </c>
      <c r="G177" s="158" t="s">
        <v>47</v>
      </c>
      <c r="H177" s="241" t="s">
        <v>36</v>
      </c>
      <c r="I177" s="190">
        <v>50000</v>
      </c>
      <c r="J177" s="148" t="s">
        <v>1092</v>
      </c>
      <c r="K177" s="148" t="s">
        <v>1093</v>
      </c>
      <c r="L177" s="180">
        <v>0</v>
      </c>
      <c r="M177" s="190">
        <v>50000</v>
      </c>
      <c r="N177" s="180">
        <v>0</v>
      </c>
      <c r="O177" s="180">
        <v>0</v>
      </c>
      <c r="P177" s="180">
        <v>0</v>
      </c>
      <c r="Q177" s="180"/>
      <c r="R177" s="189">
        <v>26000</v>
      </c>
      <c r="S177" s="163" t="s">
        <v>1348</v>
      </c>
      <c r="T177" s="158"/>
      <c r="U177" s="149" t="s">
        <v>1651</v>
      </c>
      <c r="V177" s="149" t="s">
        <v>205</v>
      </c>
      <c r="W177" s="149" t="s">
        <v>205</v>
      </c>
      <c r="X177" s="149" t="s">
        <v>205</v>
      </c>
      <c r="Y177" s="149" t="s">
        <v>205</v>
      </c>
      <c r="Z177" s="149" t="s">
        <v>205</v>
      </c>
      <c r="AA177" s="149">
        <v>0</v>
      </c>
      <c r="AB177" s="149">
        <v>0</v>
      </c>
      <c r="AC177" s="149">
        <v>0</v>
      </c>
      <c r="AD177" s="149"/>
      <c r="AE177" s="147" t="s">
        <v>1162</v>
      </c>
      <c r="AF177" s="147" t="s">
        <v>1163</v>
      </c>
      <c r="AG177" s="149" t="s">
        <v>48</v>
      </c>
      <c r="AH177" s="147" t="s">
        <v>305</v>
      </c>
      <c r="AI177" s="172" t="s">
        <v>1652</v>
      </c>
      <c r="AJ177" s="147" t="s">
        <v>305</v>
      </c>
      <c r="AK177" s="199" t="s">
        <v>305</v>
      </c>
      <c r="AL177" s="199" t="s">
        <v>305</v>
      </c>
      <c r="AM177" s="157" t="s">
        <v>305</v>
      </c>
      <c r="AN177" s="166" t="s">
        <v>1539</v>
      </c>
      <c r="AO177" s="165">
        <v>15936313332</v>
      </c>
      <c r="AP177" s="166"/>
      <c r="AQ177" s="152">
        <v>15936313332</v>
      </c>
      <c r="AR177" s="143"/>
      <c r="AS177" s="154" t="s">
        <v>234</v>
      </c>
      <c r="AT177" s="167" t="s">
        <v>1653</v>
      </c>
      <c r="AU177" s="154" t="s">
        <v>1654</v>
      </c>
      <c r="AV177" s="157"/>
      <c r="AW177" s="155" t="s">
        <v>1542</v>
      </c>
    </row>
    <row r="178" customFormat="1" ht="27" spans="1:49">
      <c r="A178" s="144">
        <v>162</v>
      </c>
      <c r="B178" s="159" t="s">
        <v>49</v>
      </c>
      <c r="C178" s="148"/>
      <c r="D178" s="148" t="str">
        <f t="shared" si="4"/>
        <v>新建</v>
      </c>
      <c r="E178" s="148" t="s">
        <v>197</v>
      </c>
      <c r="F178" s="147" t="s">
        <v>197</v>
      </c>
      <c r="G178" s="159" t="s">
        <v>50</v>
      </c>
      <c r="H178" s="241" t="s">
        <v>51</v>
      </c>
      <c r="I178" s="190">
        <v>50000</v>
      </c>
      <c r="J178" s="147" t="s">
        <v>1092</v>
      </c>
      <c r="K178" s="147" t="s">
        <v>1093</v>
      </c>
      <c r="L178" s="180">
        <v>0</v>
      </c>
      <c r="M178" s="180">
        <v>50000</v>
      </c>
      <c r="N178" s="189">
        <v>0</v>
      </c>
      <c r="O178" s="189">
        <v>0</v>
      </c>
      <c r="P178" s="189">
        <v>0</v>
      </c>
      <c r="Q178" s="180"/>
      <c r="R178" s="190">
        <v>25000</v>
      </c>
      <c r="S178" s="149" t="s">
        <v>1655</v>
      </c>
      <c r="T178" s="158"/>
      <c r="U178" s="149" t="s">
        <v>269</v>
      </c>
      <c r="V178" s="149" t="s">
        <v>205</v>
      </c>
      <c r="W178" s="149" t="s">
        <v>205</v>
      </c>
      <c r="X178" s="149" t="s">
        <v>205</v>
      </c>
      <c r="Y178" s="149" t="s">
        <v>205</v>
      </c>
      <c r="Z178" s="149" t="s">
        <v>205</v>
      </c>
      <c r="AA178" s="163">
        <v>0</v>
      </c>
      <c r="AB178" s="163">
        <v>0</v>
      </c>
      <c r="AC178" s="163">
        <v>0</v>
      </c>
      <c r="AD178" s="149"/>
      <c r="AE178" s="147" t="s">
        <v>219</v>
      </c>
      <c r="AF178" s="147" t="s">
        <v>1656</v>
      </c>
      <c r="AG178" s="158" t="s">
        <v>1657</v>
      </c>
      <c r="AH178" s="147" t="s">
        <v>305</v>
      </c>
      <c r="AI178" s="172" t="s">
        <v>1658</v>
      </c>
      <c r="AJ178" s="147" t="s">
        <v>305</v>
      </c>
      <c r="AK178" s="199" t="s">
        <v>305</v>
      </c>
      <c r="AL178" s="199" t="s">
        <v>305</v>
      </c>
      <c r="AM178" s="157" t="s">
        <v>305</v>
      </c>
      <c r="AN178" s="154" t="s">
        <v>1574</v>
      </c>
      <c r="AO178" s="175">
        <v>13839011019</v>
      </c>
      <c r="AP178" s="154"/>
      <c r="AQ178" s="154">
        <v>13839011019</v>
      </c>
      <c r="AR178" s="143"/>
      <c r="AS178" s="154" t="s">
        <v>234</v>
      </c>
      <c r="AT178" s="167" t="s">
        <v>1659</v>
      </c>
      <c r="AU178" s="154"/>
      <c r="AV178" s="157"/>
      <c r="AW178" s="155"/>
    </row>
    <row r="179" customFormat="1" ht="54" spans="1:49">
      <c r="A179" s="144">
        <v>163</v>
      </c>
      <c r="B179" s="158" t="s">
        <v>89</v>
      </c>
      <c r="C179" s="148"/>
      <c r="D179" s="148" t="str">
        <f t="shared" si="4"/>
        <v>新建</v>
      </c>
      <c r="E179" s="147" t="s">
        <v>197</v>
      </c>
      <c r="F179" s="147" t="s">
        <v>197</v>
      </c>
      <c r="G179" s="158" t="s">
        <v>90</v>
      </c>
      <c r="H179" s="241" t="s">
        <v>91</v>
      </c>
      <c r="I179" s="190">
        <v>50000</v>
      </c>
      <c r="J179" s="147" t="s">
        <v>1092</v>
      </c>
      <c r="K179" s="147" t="s">
        <v>1145</v>
      </c>
      <c r="L179" s="180">
        <v>0</v>
      </c>
      <c r="M179" s="168">
        <v>50000</v>
      </c>
      <c r="N179" s="180">
        <v>0</v>
      </c>
      <c r="O179" s="180">
        <v>0</v>
      </c>
      <c r="P179" s="180">
        <v>0</v>
      </c>
      <c r="Q179" s="180">
        <v>0</v>
      </c>
      <c r="R179" s="190">
        <v>25000</v>
      </c>
      <c r="S179" s="149" t="s">
        <v>1501</v>
      </c>
      <c r="T179" s="158"/>
      <c r="U179" s="149" t="s">
        <v>1660</v>
      </c>
      <c r="V179" s="233" t="s">
        <v>269</v>
      </c>
      <c r="W179" s="149" t="s">
        <v>205</v>
      </c>
      <c r="X179" s="149" t="s">
        <v>205</v>
      </c>
      <c r="Y179" s="149" t="s">
        <v>205</v>
      </c>
      <c r="Z179" s="149" t="s">
        <v>205</v>
      </c>
      <c r="AA179" s="149">
        <v>0</v>
      </c>
      <c r="AB179" s="149">
        <v>0</v>
      </c>
      <c r="AC179" s="149">
        <v>0</v>
      </c>
      <c r="AD179" s="149"/>
      <c r="AE179" s="147" t="s">
        <v>219</v>
      </c>
      <c r="AF179" s="147" t="s">
        <v>219</v>
      </c>
      <c r="AG179" s="149" t="s">
        <v>1661</v>
      </c>
      <c r="AH179" s="147" t="s">
        <v>305</v>
      </c>
      <c r="AI179" s="172" t="s">
        <v>1662</v>
      </c>
      <c r="AJ179" s="147" t="s">
        <v>305</v>
      </c>
      <c r="AK179" s="147" t="s">
        <v>305</v>
      </c>
      <c r="AL179" s="147" t="s">
        <v>1663</v>
      </c>
      <c r="AM179" s="157" t="s">
        <v>305</v>
      </c>
      <c r="AN179" s="155" t="s">
        <v>1664</v>
      </c>
      <c r="AO179" s="270">
        <v>15936308986</v>
      </c>
      <c r="AP179" s="155"/>
      <c r="AQ179" s="155">
        <v>15936308986</v>
      </c>
      <c r="AR179" s="143"/>
      <c r="AS179" s="154" t="s">
        <v>234</v>
      </c>
      <c r="AT179" s="167" t="s">
        <v>1665</v>
      </c>
      <c r="AU179" s="154"/>
      <c r="AV179" s="157"/>
      <c r="AW179" s="155"/>
    </row>
    <row r="180" customFormat="1" ht="54" spans="1:49">
      <c r="A180" s="144">
        <v>164</v>
      </c>
      <c r="B180" s="163" t="s">
        <v>1666</v>
      </c>
      <c r="C180" s="148"/>
      <c r="D180" s="148" t="str">
        <f t="shared" si="4"/>
        <v>新建</v>
      </c>
      <c r="E180" s="148" t="s">
        <v>225</v>
      </c>
      <c r="F180" s="147" t="s">
        <v>197</v>
      </c>
      <c r="G180" s="163" t="s">
        <v>94</v>
      </c>
      <c r="H180" s="150" t="s">
        <v>32</v>
      </c>
      <c r="I180" s="190">
        <v>50000</v>
      </c>
      <c r="J180" s="147" t="s">
        <v>1092</v>
      </c>
      <c r="K180" s="147" t="s">
        <v>1145</v>
      </c>
      <c r="L180" s="140">
        <v>0</v>
      </c>
      <c r="M180" s="140">
        <v>50000</v>
      </c>
      <c r="N180" s="140">
        <v>0</v>
      </c>
      <c r="O180" s="140">
        <v>0</v>
      </c>
      <c r="P180" s="140">
        <v>0</v>
      </c>
      <c r="Q180" s="140"/>
      <c r="R180" s="190">
        <v>15000</v>
      </c>
      <c r="S180" s="163" t="s">
        <v>1667</v>
      </c>
      <c r="T180" s="163"/>
      <c r="U180" s="163" t="s">
        <v>269</v>
      </c>
      <c r="V180" s="163" t="s">
        <v>205</v>
      </c>
      <c r="W180" s="149" t="s">
        <v>205</v>
      </c>
      <c r="X180" s="149" t="s">
        <v>205</v>
      </c>
      <c r="Y180" s="149" t="s">
        <v>205</v>
      </c>
      <c r="Z180" s="149" t="s">
        <v>205</v>
      </c>
      <c r="AA180" s="149">
        <v>0</v>
      </c>
      <c r="AB180" s="149">
        <v>0</v>
      </c>
      <c r="AC180" s="149">
        <v>0</v>
      </c>
      <c r="AD180" s="163"/>
      <c r="AE180" s="148" t="s">
        <v>219</v>
      </c>
      <c r="AF180" s="148" t="s">
        <v>219</v>
      </c>
      <c r="AG180" s="163" t="s">
        <v>1668</v>
      </c>
      <c r="AH180" s="148" t="s">
        <v>305</v>
      </c>
      <c r="AI180" s="147" t="s">
        <v>1669</v>
      </c>
      <c r="AJ180" s="148" t="s">
        <v>305</v>
      </c>
      <c r="AK180" s="147" t="s">
        <v>305</v>
      </c>
      <c r="AL180" s="147" t="s">
        <v>1663</v>
      </c>
      <c r="AM180" s="157" t="s">
        <v>305</v>
      </c>
      <c r="AN180" s="166"/>
      <c r="AO180" s="165"/>
      <c r="AP180" s="166"/>
      <c r="AQ180" s="152"/>
      <c r="AR180" s="143"/>
      <c r="AS180" s="154" t="s">
        <v>234</v>
      </c>
      <c r="AT180" s="167" t="s">
        <v>1670</v>
      </c>
      <c r="AU180" s="154"/>
      <c r="AV180" s="151"/>
      <c r="AW180" s="154"/>
    </row>
    <row r="181" customFormat="1" ht="67.5" spans="1:49">
      <c r="A181" s="144">
        <v>165</v>
      </c>
      <c r="B181" s="149" t="s">
        <v>1671</v>
      </c>
      <c r="C181" s="148"/>
      <c r="D181" s="148" t="str">
        <f t="shared" si="4"/>
        <v>新建</v>
      </c>
      <c r="E181" s="148" t="s">
        <v>197</v>
      </c>
      <c r="F181" s="148"/>
      <c r="G181" s="258" t="s">
        <v>1672</v>
      </c>
      <c r="H181" s="150" t="s">
        <v>288</v>
      </c>
      <c r="I181" s="259">
        <v>50000</v>
      </c>
      <c r="J181" s="162" t="s">
        <v>1092</v>
      </c>
      <c r="K181" s="162" t="s">
        <v>1093</v>
      </c>
      <c r="L181" s="168">
        <v>74859</v>
      </c>
      <c r="M181" s="180">
        <v>0</v>
      </c>
      <c r="N181" s="168">
        <v>0</v>
      </c>
      <c r="O181" s="168">
        <v>0</v>
      </c>
      <c r="P181" s="168">
        <v>0</v>
      </c>
      <c r="Q181" s="169"/>
      <c r="R181" s="189">
        <v>30000</v>
      </c>
      <c r="S181" s="201" t="s">
        <v>1673</v>
      </c>
      <c r="T181" s="149"/>
      <c r="U181" s="149" t="s">
        <v>1674</v>
      </c>
      <c r="V181" s="149" t="s">
        <v>205</v>
      </c>
      <c r="W181" s="149" t="s">
        <v>205</v>
      </c>
      <c r="X181" s="149" t="s">
        <v>256</v>
      </c>
      <c r="Y181" s="149" t="s">
        <v>205</v>
      </c>
      <c r="Z181" s="149" t="s">
        <v>269</v>
      </c>
      <c r="AA181" s="170">
        <v>0</v>
      </c>
      <c r="AB181" s="170">
        <v>0</v>
      </c>
      <c r="AC181" s="170">
        <v>0</v>
      </c>
      <c r="AD181" s="171"/>
      <c r="AE181" s="147" t="s">
        <v>219</v>
      </c>
      <c r="AF181" s="147" t="s">
        <v>219</v>
      </c>
      <c r="AG181" s="201" t="s">
        <v>1675</v>
      </c>
      <c r="AH181" s="147" t="s">
        <v>221</v>
      </c>
      <c r="AI181" s="172" t="s">
        <v>1676</v>
      </c>
      <c r="AJ181" s="147"/>
      <c r="AK181" s="147" t="s">
        <v>221</v>
      </c>
      <c r="AL181" s="147" t="s">
        <v>221</v>
      </c>
      <c r="AM181" s="173" t="s">
        <v>133</v>
      </c>
      <c r="AN181" s="174" t="s">
        <v>232</v>
      </c>
      <c r="AO181" s="152" t="s">
        <v>1677</v>
      </c>
      <c r="AP181" s="154"/>
      <c r="AQ181" s="175"/>
      <c r="AR181" s="143"/>
      <c r="AS181" s="155" t="s">
        <v>234</v>
      </c>
      <c r="AT181" s="156" t="s">
        <v>1678</v>
      </c>
      <c r="AU181" s="155" t="s">
        <v>1679</v>
      </c>
      <c r="AV181" s="151" t="s">
        <v>768</v>
      </c>
      <c r="AW181" s="154"/>
    </row>
    <row r="182" customFormat="1" ht="54" spans="1:49">
      <c r="A182" s="144">
        <v>166</v>
      </c>
      <c r="B182" s="201" t="s">
        <v>1680</v>
      </c>
      <c r="C182" s="148"/>
      <c r="D182" s="148" t="str">
        <f t="shared" si="4"/>
        <v>新建</v>
      </c>
      <c r="E182" s="148" t="s">
        <v>197</v>
      </c>
      <c r="F182" s="148"/>
      <c r="G182" s="201" t="s">
        <v>1681</v>
      </c>
      <c r="H182" s="150" t="s">
        <v>91</v>
      </c>
      <c r="I182" s="189">
        <v>50000</v>
      </c>
      <c r="J182" s="162" t="s">
        <v>1092</v>
      </c>
      <c r="K182" s="162" t="s">
        <v>1093</v>
      </c>
      <c r="L182" s="144">
        <v>0</v>
      </c>
      <c r="M182" s="168">
        <v>0</v>
      </c>
      <c r="N182" s="168">
        <v>0</v>
      </c>
      <c r="O182" s="168">
        <v>0</v>
      </c>
      <c r="P182" s="168">
        <v>0</v>
      </c>
      <c r="Q182" s="169"/>
      <c r="R182" s="189">
        <v>30000</v>
      </c>
      <c r="S182" s="201" t="s">
        <v>1682</v>
      </c>
      <c r="T182" s="149"/>
      <c r="U182" s="149" t="s">
        <v>269</v>
      </c>
      <c r="V182" s="149" t="s">
        <v>205</v>
      </c>
      <c r="W182" s="149" t="s">
        <v>205</v>
      </c>
      <c r="X182" s="149" t="s">
        <v>256</v>
      </c>
      <c r="Y182" s="149" t="s">
        <v>205</v>
      </c>
      <c r="Z182" s="149" t="s">
        <v>269</v>
      </c>
      <c r="AA182" s="170">
        <v>80</v>
      </c>
      <c r="AB182" s="170">
        <v>0</v>
      </c>
      <c r="AC182" s="170">
        <v>80</v>
      </c>
      <c r="AD182" s="171"/>
      <c r="AE182" s="147" t="s">
        <v>219</v>
      </c>
      <c r="AF182" s="147" t="s">
        <v>1308</v>
      </c>
      <c r="AG182" s="201" t="s">
        <v>1683</v>
      </c>
      <c r="AH182" s="147" t="s">
        <v>221</v>
      </c>
      <c r="AI182" s="172" t="s">
        <v>1684</v>
      </c>
      <c r="AJ182" s="147"/>
      <c r="AK182" s="147" t="s">
        <v>221</v>
      </c>
      <c r="AL182" s="147" t="s">
        <v>221</v>
      </c>
      <c r="AM182" s="173" t="s">
        <v>133</v>
      </c>
      <c r="AN182" s="174" t="s">
        <v>232</v>
      </c>
      <c r="AO182" s="152" t="s">
        <v>1685</v>
      </c>
      <c r="AP182" s="154"/>
      <c r="AQ182" s="175"/>
      <c r="AR182" s="143"/>
      <c r="AS182" s="155" t="s">
        <v>234</v>
      </c>
      <c r="AT182" s="156" t="s">
        <v>1686</v>
      </c>
      <c r="AU182" s="154" t="s">
        <v>1687</v>
      </c>
      <c r="AV182" s="151" t="s">
        <v>417</v>
      </c>
      <c r="AW182" s="154"/>
    </row>
    <row r="183" customFormat="1" ht="40.5" spans="1:49">
      <c r="A183" s="144">
        <v>167</v>
      </c>
      <c r="B183" s="149" t="s">
        <v>1688</v>
      </c>
      <c r="C183" s="148"/>
      <c r="D183" s="148" t="str">
        <f t="shared" si="4"/>
        <v>新建</v>
      </c>
      <c r="E183" s="148" t="s">
        <v>197</v>
      </c>
      <c r="F183" s="148"/>
      <c r="G183" s="149" t="s">
        <v>1689</v>
      </c>
      <c r="H183" s="150" t="s">
        <v>40</v>
      </c>
      <c r="I183" s="189">
        <v>50000</v>
      </c>
      <c r="J183" s="148" t="s">
        <v>1092</v>
      </c>
      <c r="K183" s="148" t="s">
        <v>1093</v>
      </c>
      <c r="L183" s="169">
        <v>0</v>
      </c>
      <c r="M183" s="169">
        <v>50000</v>
      </c>
      <c r="N183" s="169">
        <v>0</v>
      </c>
      <c r="O183" s="169">
        <v>0</v>
      </c>
      <c r="P183" s="169">
        <v>0</v>
      </c>
      <c r="Q183" s="169">
        <v>0</v>
      </c>
      <c r="R183" s="189">
        <v>50000</v>
      </c>
      <c r="S183" s="147" t="s">
        <v>504</v>
      </c>
      <c r="T183" s="149" t="s">
        <v>203</v>
      </c>
      <c r="U183" s="149" t="s">
        <v>204</v>
      </c>
      <c r="V183" s="149" t="s">
        <v>205</v>
      </c>
      <c r="W183" s="149" t="s">
        <v>205</v>
      </c>
      <c r="X183" s="149" t="s">
        <v>205</v>
      </c>
      <c r="Y183" s="149" t="s">
        <v>205</v>
      </c>
      <c r="Z183" s="149" t="s">
        <v>205</v>
      </c>
      <c r="AA183" s="171">
        <v>0</v>
      </c>
      <c r="AB183" s="171">
        <v>0</v>
      </c>
      <c r="AC183" s="171">
        <v>0</v>
      </c>
      <c r="AD183" s="208"/>
      <c r="AE183" s="147" t="s">
        <v>242</v>
      </c>
      <c r="AF183" s="147" t="s">
        <v>243</v>
      </c>
      <c r="AG183" s="163" t="s">
        <v>1690</v>
      </c>
      <c r="AH183" s="162" t="s">
        <v>209</v>
      </c>
      <c r="AI183" s="172" t="s">
        <v>1691</v>
      </c>
      <c r="AJ183" s="172" t="s">
        <v>1104</v>
      </c>
      <c r="AK183" s="147" t="s">
        <v>209</v>
      </c>
      <c r="AL183" s="147" t="s">
        <v>209</v>
      </c>
      <c r="AM183" s="151" t="s">
        <v>209</v>
      </c>
      <c r="AN183" s="155" t="s">
        <v>1106</v>
      </c>
      <c r="AO183" s="211">
        <v>18595767516</v>
      </c>
      <c r="AP183" s="210" t="s">
        <v>1106</v>
      </c>
      <c r="AQ183" s="210" t="s">
        <v>203</v>
      </c>
      <c r="AR183" s="143"/>
      <c r="AS183" s="154" t="s">
        <v>234</v>
      </c>
      <c r="AT183" s="156" t="s">
        <v>1692</v>
      </c>
      <c r="AU183" s="154" t="s">
        <v>219</v>
      </c>
      <c r="AV183" s="151"/>
      <c r="AW183" s="154"/>
    </row>
    <row r="184" customFormat="1" ht="54" spans="1:49">
      <c r="A184" s="144">
        <v>168</v>
      </c>
      <c r="B184" s="149" t="s">
        <v>1693</v>
      </c>
      <c r="C184" s="148"/>
      <c r="D184" s="148" t="str">
        <f t="shared" si="4"/>
        <v>新建</v>
      </c>
      <c r="E184" s="148" t="s">
        <v>197</v>
      </c>
      <c r="F184" s="148"/>
      <c r="G184" s="149" t="s">
        <v>1694</v>
      </c>
      <c r="H184" s="150" t="s">
        <v>44</v>
      </c>
      <c r="I184" s="189">
        <v>50000</v>
      </c>
      <c r="J184" s="148" t="s">
        <v>1092</v>
      </c>
      <c r="K184" s="148" t="s">
        <v>1093</v>
      </c>
      <c r="L184" s="169">
        <v>0</v>
      </c>
      <c r="M184" s="169">
        <v>50000</v>
      </c>
      <c r="N184" s="169">
        <v>0</v>
      </c>
      <c r="O184" s="169">
        <v>0</v>
      </c>
      <c r="P184" s="169">
        <v>0</v>
      </c>
      <c r="Q184" s="169">
        <v>0</v>
      </c>
      <c r="R184" s="189">
        <v>50000</v>
      </c>
      <c r="S184" s="147" t="s">
        <v>504</v>
      </c>
      <c r="T184" s="149" t="s">
        <v>203</v>
      </c>
      <c r="U184" s="149" t="s">
        <v>1695</v>
      </c>
      <c r="V184" s="149" t="s">
        <v>205</v>
      </c>
      <c r="W184" s="149" t="s">
        <v>205</v>
      </c>
      <c r="X184" s="149" t="s">
        <v>205</v>
      </c>
      <c r="Y184" s="149" t="s">
        <v>205</v>
      </c>
      <c r="Z184" s="149" t="s">
        <v>205</v>
      </c>
      <c r="AA184" s="194">
        <v>0</v>
      </c>
      <c r="AB184" s="194">
        <v>0</v>
      </c>
      <c r="AC184" s="194">
        <v>0</v>
      </c>
      <c r="AD184" s="208"/>
      <c r="AE184" s="147" t="s">
        <v>206</v>
      </c>
      <c r="AF184" s="147" t="s">
        <v>207</v>
      </c>
      <c r="AG184" s="163" t="s">
        <v>1696</v>
      </c>
      <c r="AH184" s="162" t="s">
        <v>209</v>
      </c>
      <c r="AI184" s="172" t="s">
        <v>1697</v>
      </c>
      <c r="AJ184" s="172" t="s">
        <v>507</v>
      </c>
      <c r="AK184" s="147" t="s">
        <v>209</v>
      </c>
      <c r="AL184" s="147" t="s">
        <v>209</v>
      </c>
      <c r="AM184" s="151" t="s">
        <v>209</v>
      </c>
      <c r="AN184" s="154" t="s">
        <v>1698</v>
      </c>
      <c r="AO184" s="211" t="s">
        <v>1699</v>
      </c>
      <c r="AP184" s="155" t="s">
        <v>1700</v>
      </c>
      <c r="AQ184" s="210" t="s">
        <v>203</v>
      </c>
      <c r="AR184" s="143"/>
      <c r="AS184" s="154" t="s">
        <v>234</v>
      </c>
      <c r="AT184" s="156" t="s">
        <v>1701</v>
      </c>
      <c r="AU184" s="154" t="s">
        <v>219</v>
      </c>
      <c r="AV184" s="151"/>
      <c r="AW184" s="154"/>
    </row>
    <row r="185" customFormat="1" ht="40.5" spans="1:49">
      <c r="A185" s="144">
        <v>169</v>
      </c>
      <c r="B185" s="149" t="s">
        <v>1702</v>
      </c>
      <c r="C185" s="148"/>
      <c r="D185" s="148" t="str">
        <f t="shared" si="4"/>
        <v>新建</v>
      </c>
      <c r="E185" s="148" t="s">
        <v>197</v>
      </c>
      <c r="F185" s="148"/>
      <c r="G185" s="149" t="s">
        <v>1703</v>
      </c>
      <c r="H185" s="150" t="s">
        <v>40</v>
      </c>
      <c r="I185" s="189">
        <v>50000</v>
      </c>
      <c r="J185" s="148" t="s">
        <v>1092</v>
      </c>
      <c r="K185" s="148" t="s">
        <v>1093</v>
      </c>
      <c r="L185" s="169">
        <v>0</v>
      </c>
      <c r="M185" s="169">
        <v>50000</v>
      </c>
      <c r="N185" s="169">
        <v>0</v>
      </c>
      <c r="O185" s="169">
        <v>0</v>
      </c>
      <c r="P185" s="169">
        <v>0</v>
      </c>
      <c r="Q185" s="169">
        <v>0</v>
      </c>
      <c r="R185" s="189">
        <v>50000</v>
      </c>
      <c r="S185" s="147" t="s">
        <v>504</v>
      </c>
      <c r="T185" s="149" t="s">
        <v>203</v>
      </c>
      <c r="U185" s="149" t="s">
        <v>1704</v>
      </c>
      <c r="V185" s="149" t="s">
        <v>205</v>
      </c>
      <c r="W185" s="149" t="s">
        <v>205</v>
      </c>
      <c r="X185" s="149" t="s">
        <v>205</v>
      </c>
      <c r="Y185" s="149" t="s">
        <v>205</v>
      </c>
      <c r="Z185" s="149" t="s">
        <v>205</v>
      </c>
      <c r="AA185" s="194">
        <v>0</v>
      </c>
      <c r="AB185" s="194">
        <v>0</v>
      </c>
      <c r="AC185" s="194">
        <v>0</v>
      </c>
      <c r="AD185" s="208"/>
      <c r="AE185" s="147" t="s">
        <v>206</v>
      </c>
      <c r="AF185" s="147" t="s">
        <v>207</v>
      </c>
      <c r="AG185" s="163" t="s">
        <v>1705</v>
      </c>
      <c r="AH185" s="162" t="s">
        <v>209</v>
      </c>
      <c r="AI185" s="172" t="s">
        <v>1706</v>
      </c>
      <c r="AJ185" s="172" t="s">
        <v>507</v>
      </c>
      <c r="AK185" s="147" t="s">
        <v>209</v>
      </c>
      <c r="AL185" s="147" t="s">
        <v>209</v>
      </c>
      <c r="AM185" s="151" t="s">
        <v>209</v>
      </c>
      <c r="AN185" s="154" t="s">
        <v>1707</v>
      </c>
      <c r="AO185" s="211" t="s">
        <v>1708</v>
      </c>
      <c r="AP185" s="155" t="s">
        <v>1707</v>
      </c>
      <c r="AQ185" s="210" t="s">
        <v>203</v>
      </c>
      <c r="AR185" s="143"/>
      <c r="AS185" s="154" t="s">
        <v>234</v>
      </c>
      <c r="AT185" s="156" t="s">
        <v>1709</v>
      </c>
      <c r="AU185" s="154" t="s">
        <v>219</v>
      </c>
      <c r="AV185" s="151"/>
      <c r="AW185" s="154"/>
    </row>
    <row r="186" customFormat="1" ht="40.5" spans="1:49">
      <c r="A186" s="144">
        <v>170</v>
      </c>
      <c r="B186" s="149" t="s">
        <v>1710</v>
      </c>
      <c r="C186" s="148"/>
      <c r="D186" s="148" t="str">
        <f t="shared" si="4"/>
        <v>新建</v>
      </c>
      <c r="E186" s="148" t="s">
        <v>197</v>
      </c>
      <c r="F186" s="162"/>
      <c r="G186" s="163" t="s">
        <v>1711</v>
      </c>
      <c r="H186" s="150" t="s">
        <v>327</v>
      </c>
      <c r="I186" s="150">
        <v>50000</v>
      </c>
      <c r="J186" s="148" t="s">
        <v>1092</v>
      </c>
      <c r="K186" s="148" t="s">
        <v>1093</v>
      </c>
      <c r="L186" s="140">
        <v>0</v>
      </c>
      <c r="M186" s="180">
        <v>30000</v>
      </c>
      <c r="N186" s="180">
        <v>0</v>
      </c>
      <c r="O186" s="180">
        <v>0</v>
      </c>
      <c r="P186" s="169">
        <v>0</v>
      </c>
      <c r="Q186" s="169">
        <v>0</v>
      </c>
      <c r="R186" s="189">
        <v>35000</v>
      </c>
      <c r="S186" s="147" t="s">
        <v>1712</v>
      </c>
      <c r="T186" s="163" t="s">
        <v>203</v>
      </c>
      <c r="U186" s="149" t="s">
        <v>1713</v>
      </c>
      <c r="V186" s="149" t="s">
        <v>204</v>
      </c>
      <c r="W186" s="149" t="s">
        <v>205</v>
      </c>
      <c r="X186" s="149" t="s">
        <v>1714</v>
      </c>
      <c r="Y186" s="149" t="s">
        <v>205</v>
      </c>
      <c r="Z186" s="149" t="s">
        <v>1425</v>
      </c>
      <c r="AA186" s="171">
        <v>25</v>
      </c>
      <c r="AB186" s="171">
        <v>25</v>
      </c>
      <c r="AC186" s="171">
        <v>0</v>
      </c>
      <c r="AD186" s="269"/>
      <c r="AE186" s="162" t="s">
        <v>219</v>
      </c>
      <c r="AF186" s="148" t="s">
        <v>219</v>
      </c>
      <c r="AG186" s="149" t="s">
        <v>1715</v>
      </c>
      <c r="AH186" s="147" t="s">
        <v>209</v>
      </c>
      <c r="AI186" s="148" t="s">
        <v>1716</v>
      </c>
      <c r="AJ186" s="148" t="s">
        <v>507</v>
      </c>
      <c r="AK186" s="147" t="s">
        <v>209</v>
      </c>
      <c r="AL186" s="147" t="s">
        <v>209</v>
      </c>
      <c r="AM186" s="151" t="s">
        <v>209</v>
      </c>
      <c r="AN186" s="154" t="s">
        <v>1717</v>
      </c>
      <c r="AO186" s="211">
        <v>13782288282</v>
      </c>
      <c r="AP186" s="155" t="s">
        <v>1717</v>
      </c>
      <c r="AQ186" s="210" t="s">
        <v>203</v>
      </c>
      <c r="AR186" s="143"/>
      <c r="AS186" s="154" t="s">
        <v>234</v>
      </c>
      <c r="AT186" s="156" t="s">
        <v>1718</v>
      </c>
      <c r="AU186" s="154" t="s">
        <v>219</v>
      </c>
      <c r="AV186" s="151"/>
      <c r="AW186" s="154"/>
    </row>
    <row r="187" customFormat="1" ht="40.5" spans="1:49">
      <c r="A187" s="144">
        <v>171</v>
      </c>
      <c r="B187" s="163" t="s">
        <v>1719</v>
      </c>
      <c r="C187" s="148"/>
      <c r="D187" s="148" t="str">
        <f t="shared" si="4"/>
        <v>新建</v>
      </c>
      <c r="E187" s="148"/>
      <c r="F187" s="252" t="s">
        <v>225</v>
      </c>
      <c r="G187" s="163" t="s">
        <v>1720</v>
      </c>
      <c r="H187" s="150" t="s">
        <v>239</v>
      </c>
      <c r="I187" s="189">
        <v>50000</v>
      </c>
      <c r="J187" s="148" t="s">
        <v>1092</v>
      </c>
      <c r="K187" s="148" t="s">
        <v>1145</v>
      </c>
      <c r="L187" s="140">
        <v>0</v>
      </c>
      <c r="M187" s="169">
        <v>50000</v>
      </c>
      <c r="N187" s="169"/>
      <c r="O187" s="169"/>
      <c r="P187" s="169"/>
      <c r="Q187" s="169"/>
      <c r="R187" s="189">
        <v>20000</v>
      </c>
      <c r="S187" s="147" t="s">
        <v>1721</v>
      </c>
      <c r="T187" s="149"/>
      <c r="U187" s="163" t="s">
        <v>269</v>
      </c>
      <c r="V187" s="149" t="s">
        <v>205</v>
      </c>
      <c r="W187" s="149" t="s">
        <v>205</v>
      </c>
      <c r="X187" s="149" t="s">
        <v>1722</v>
      </c>
      <c r="Y187" s="149" t="s">
        <v>205</v>
      </c>
      <c r="Z187" s="149" t="s">
        <v>205</v>
      </c>
      <c r="AA187" s="244"/>
      <c r="AB187" s="244"/>
      <c r="AC187" s="244"/>
      <c r="AD187" s="171"/>
      <c r="AE187" s="162" t="s">
        <v>219</v>
      </c>
      <c r="AF187" s="148" t="s">
        <v>219</v>
      </c>
      <c r="AG187" s="149" t="s">
        <v>1723</v>
      </c>
      <c r="AH187" s="147" t="s">
        <v>763</v>
      </c>
      <c r="AI187" s="147" t="s">
        <v>1724</v>
      </c>
      <c r="AJ187" s="148" t="s">
        <v>1723</v>
      </c>
      <c r="AK187" s="147" t="s">
        <v>763</v>
      </c>
      <c r="AL187" s="147" t="s">
        <v>763</v>
      </c>
      <c r="AM187" s="151">
        <v>15617208066</v>
      </c>
      <c r="AN187" s="228" t="s">
        <v>1725</v>
      </c>
      <c r="AO187" s="154"/>
      <c r="AP187" s="154">
        <v>15617208066</v>
      </c>
      <c r="AQ187" s="154"/>
      <c r="AR187" s="143"/>
      <c r="AS187" s="154"/>
      <c r="AT187" s="156"/>
      <c r="AU187" s="154"/>
      <c r="AV187" s="151"/>
      <c r="AW187" s="154"/>
    </row>
    <row r="188" customFormat="1" ht="40.5" spans="1:49">
      <c r="A188" s="144">
        <v>172</v>
      </c>
      <c r="B188" s="149" t="s">
        <v>1726</v>
      </c>
      <c r="C188" s="148"/>
      <c r="D188" s="148" t="str">
        <f t="shared" si="4"/>
        <v>新建</v>
      </c>
      <c r="E188" s="148" t="s">
        <v>197</v>
      </c>
      <c r="F188" s="148"/>
      <c r="G188" s="149" t="s">
        <v>1727</v>
      </c>
      <c r="H188" s="150" t="s">
        <v>1728</v>
      </c>
      <c r="I188" s="150">
        <v>48000</v>
      </c>
      <c r="J188" s="147" t="s">
        <v>1092</v>
      </c>
      <c r="K188" s="147" t="s">
        <v>1093</v>
      </c>
      <c r="L188" s="169">
        <v>0</v>
      </c>
      <c r="M188" s="169">
        <v>48000</v>
      </c>
      <c r="N188" s="169">
        <v>0</v>
      </c>
      <c r="O188" s="169">
        <v>0</v>
      </c>
      <c r="P188" s="169">
        <v>0</v>
      </c>
      <c r="Q188" s="169"/>
      <c r="R188" s="150">
        <v>25000</v>
      </c>
      <c r="S188" s="147" t="s">
        <v>1729</v>
      </c>
      <c r="T188" s="149"/>
      <c r="U188" s="149" t="s">
        <v>1196</v>
      </c>
      <c r="V188" s="149" t="s">
        <v>1196</v>
      </c>
      <c r="W188" s="149" t="s">
        <v>1196</v>
      </c>
      <c r="X188" s="149" t="s">
        <v>205</v>
      </c>
      <c r="Y188" s="149" t="s">
        <v>205</v>
      </c>
      <c r="Z188" s="149" t="s">
        <v>1730</v>
      </c>
      <c r="AA188" s="149">
        <v>20</v>
      </c>
      <c r="AB188" s="149">
        <v>20</v>
      </c>
      <c r="AC188" s="149">
        <v>0</v>
      </c>
      <c r="AD188" s="171"/>
      <c r="AE188" s="147" t="s">
        <v>206</v>
      </c>
      <c r="AF188" s="147" t="s">
        <v>207</v>
      </c>
      <c r="AG188" s="149" t="s">
        <v>1731</v>
      </c>
      <c r="AH188" s="149" t="s">
        <v>485</v>
      </c>
      <c r="AI188" s="149" t="s">
        <v>1732</v>
      </c>
      <c r="AJ188" s="147" t="s">
        <v>485</v>
      </c>
      <c r="AK188" s="224" t="s">
        <v>487</v>
      </c>
      <c r="AL188" s="224" t="s">
        <v>487</v>
      </c>
      <c r="AM188" s="261" t="s">
        <v>487</v>
      </c>
      <c r="AN188" s="154" t="s">
        <v>1733</v>
      </c>
      <c r="AO188" s="154">
        <v>13803748388</v>
      </c>
      <c r="AP188" s="154" t="s">
        <v>1733</v>
      </c>
      <c r="AQ188" s="154"/>
      <c r="AR188" s="154"/>
      <c r="AS188" s="155" t="s">
        <v>234</v>
      </c>
      <c r="AT188" s="156" t="s">
        <v>1734</v>
      </c>
      <c r="AU188" s="154"/>
      <c r="AV188" s="157"/>
      <c r="AW188" s="155"/>
    </row>
    <row r="189" customFormat="1" ht="81" spans="1:49">
      <c r="A189" s="144">
        <v>173</v>
      </c>
      <c r="B189" s="163" t="s">
        <v>1735</v>
      </c>
      <c r="C189" s="148"/>
      <c r="D189" s="148" t="str">
        <f t="shared" si="4"/>
        <v>新建</v>
      </c>
      <c r="E189" s="147" t="s">
        <v>197</v>
      </c>
      <c r="F189" s="148"/>
      <c r="G189" s="163" t="s">
        <v>1736</v>
      </c>
      <c r="H189" s="150" t="s">
        <v>1737</v>
      </c>
      <c r="I189" s="189">
        <v>45000</v>
      </c>
      <c r="J189" s="147" t="s">
        <v>1092</v>
      </c>
      <c r="K189" s="147" t="s">
        <v>1093</v>
      </c>
      <c r="L189" s="169">
        <v>0</v>
      </c>
      <c r="M189" s="169">
        <v>45000</v>
      </c>
      <c r="N189" s="169"/>
      <c r="O189" s="169"/>
      <c r="P189" s="169"/>
      <c r="Q189" s="169">
        <v>5000</v>
      </c>
      <c r="R189" s="189">
        <v>35000</v>
      </c>
      <c r="S189" s="207" t="s">
        <v>1605</v>
      </c>
      <c r="T189" s="149" t="s">
        <v>1606</v>
      </c>
      <c r="U189" s="149" t="s">
        <v>1738</v>
      </c>
      <c r="V189" s="149" t="s">
        <v>1739</v>
      </c>
      <c r="W189" s="149" t="s">
        <v>1609</v>
      </c>
      <c r="X189" s="149" t="s">
        <v>205</v>
      </c>
      <c r="Y189" s="149" t="s">
        <v>205</v>
      </c>
      <c r="Z189" s="149" t="s">
        <v>1740</v>
      </c>
      <c r="AA189" s="191">
        <v>48</v>
      </c>
      <c r="AB189" s="159">
        <v>48</v>
      </c>
      <c r="AC189" s="159">
        <v>0</v>
      </c>
      <c r="AD189" s="171"/>
      <c r="AE189" s="147" t="s">
        <v>1147</v>
      </c>
      <c r="AF189" s="147" t="s">
        <v>1148</v>
      </c>
      <c r="AG189" s="149" t="s">
        <v>1741</v>
      </c>
      <c r="AH189" s="147" t="s">
        <v>378</v>
      </c>
      <c r="AI189" s="147" t="s">
        <v>1290</v>
      </c>
      <c r="AJ189" s="147" t="s">
        <v>487</v>
      </c>
      <c r="AK189" s="147" t="s">
        <v>378</v>
      </c>
      <c r="AL189" s="147" t="s">
        <v>378</v>
      </c>
      <c r="AM189" s="151" t="s">
        <v>1742</v>
      </c>
      <c r="AN189" s="175" t="s">
        <v>1743</v>
      </c>
      <c r="AO189" s="154" t="s">
        <v>1742</v>
      </c>
      <c r="AP189" s="154">
        <v>2750566</v>
      </c>
      <c r="AQ189" s="154" t="s">
        <v>1743</v>
      </c>
      <c r="AR189" s="239"/>
      <c r="AS189" s="154" t="s">
        <v>234</v>
      </c>
      <c r="AT189" s="156" t="s">
        <v>1744</v>
      </c>
      <c r="AU189" s="154" t="s">
        <v>219</v>
      </c>
      <c r="AV189" s="151"/>
      <c r="AW189" s="154"/>
    </row>
    <row r="190" customFormat="1" ht="54" spans="1:49">
      <c r="A190" s="144">
        <v>174</v>
      </c>
      <c r="B190" s="149" t="s">
        <v>1745</v>
      </c>
      <c r="C190" s="148"/>
      <c r="D190" s="148" t="str">
        <f t="shared" si="4"/>
        <v>新建</v>
      </c>
      <c r="E190" s="148" t="s">
        <v>197</v>
      </c>
      <c r="F190" s="148"/>
      <c r="G190" s="149" t="s">
        <v>1746</v>
      </c>
      <c r="H190" s="150" t="s">
        <v>40</v>
      </c>
      <c r="I190" s="150">
        <v>45000</v>
      </c>
      <c r="J190" s="148" t="s">
        <v>1092</v>
      </c>
      <c r="K190" s="148" t="s">
        <v>1093</v>
      </c>
      <c r="L190" s="169">
        <v>0</v>
      </c>
      <c r="M190" s="169">
        <v>45000</v>
      </c>
      <c r="N190" s="169">
        <v>0</v>
      </c>
      <c r="O190" s="169">
        <v>0</v>
      </c>
      <c r="P190" s="169">
        <v>0</v>
      </c>
      <c r="Q190" s="169">
        <v>0</v>
      </c>
      <c r="R190" s="189">
        <v>45000</v>
      </c>
      <c r="S190" s="147" t="s">
        <v>504</v>
      </c>
      <c r="T190" s="149" t="s">
        <v>203</v>
      </c>
      <c r="U190" s="149" t="s">
        <v>1747</v>
      </c>
      <c r="V190" s="149" t="s">
        <v>205</v>
      </c>
      <c r="W190" s="149" t="s">
        <v>205</v>
      </c>
      <c r="X190" s="149" t="s">
        <v>205</v>
      </c>
      <c r="Y190" s="149" t="s">
        <v>205</v>
      </c>
      <c r="Z190" s="149" t="s">
        <v>205</v>
      </c>
      <c r="AA190" s="171">
        <v>0</v>
      </c>
      <c r="AB190" s="171">
        <v>0</v>
      </c>
      <c r="AC190" s="171">
        <v>0</v>
      </c>
      <c r="AD190" s="208"/>
      <c r="AE190" s="147" t="s">
        <v>206</v>
      </c>
      <c r="AF190" s="147" t="s">
        <v>207</v>
      </c>
      <c r="AG190" s="163" t="s">
        <v>1748</v>
      </c>
      <c r="AH190" s="162" t="s">
        <v>209</v>
      </c>
      <c r="AI190" s="172" t="s">
        <v>1749</v>
      </c>
      <c r="AJ190" s="172" t="s">
        <v>507</v>
      </c>
      <c r="AK190" s="147" t="s">
        <v>209</v>
      </c>
      <c r="AL190" s="147" t="s">
        <v>209</v>
      </c>
      <c r="AM190" s="151" t="s">
        <v>209</v>
      </c>
      <c r="AN190" s="154" t="s">
        <v>1750</v>
      </c>
      <c r="AO190" s="211" t="s">
        <v>1751</v>
      </c>
      <c r="AP190" s="155" t="s">
        <v>1752</v>
      </c>
      <c r="AQ190" s="210" t="s">
        <v>203</v>
      </c>
      <c r="AR190" s="143"/>
      <c r="AS190" s="154" t="s">
        <v>234</v>
      </c>
      <c r="AT190" s="156" t="s">
        <v>1753</v>
      </c>
      <c r="AU190" s="154" t="s">
        <v>219</v>
      </c>
      <c r="AV190" s="151"/>
      <c r="AW190" s="154"/>
    </row>
    <row r="191" customFormat="1" ht="81" spans="1:49">
      <c r="A191" s="144">
        <v>175</v>
      </c>
      <c r="B191" s="163" t="s">
        <v>96</v>
      </c>
      <c r="C191" s="148"/>
      <c r="D191" s="148" t="str">
        <f t="shared" si="4"/>
        <v>新建</v>
      </c>
      <c r="E191" s="148" t="s">
        <v>197</v>
      </c>
      <c r="F191" s="147" t="s">
        <v>197</v>
      </c>
      <c r="G191" s="163" t="s">
        <v>97</v>
      </c>
      <c r="H191" s="150" t="s">
        <v>28</v>
      </c>
      <c r="I191" s="190">
        <v>44000</v>
      </c>
      <c r="J191" s="147" t="s">
        <v>1092</v>
      </c>
      <c r="K191" s="148" t="s">
        <v>1145</v>
      </c>
      <c r="L191" s="140">
        <v>0</v>
      </c>
      <c r="M191" s="140">
        <v>44000</v>
      </c>
      <c r="N191" s="140">
        <v>0</v>
      </c>
      <c r="O191" s="140">
        <v>0</v>
      </c>
      <c r="P191" s="140">
        <v>0</v>
      </c>
      <c r="Q191" s="140">
        <v>0</v>
      </c>
      <c r="R191" s="190">
        <v>24000</v>
      </c>
      <c r="S191" s="148" t="s">
        <v>1754</v>
      </c>
      <c r="T191" s="148"/>
      <c r="U191" s="148" t="s">
        <v>1755</v>
      </c>
      <c r="V191" s="148" t="s">
        <v>1756</v>
      </c>
      <c r="W191" s="147" t="s">
        <v>205</v>
      </c>
      <c r="X191" s="147" t="s">
        <v>205</v>
      </c>
      <c r="Y191" s="147" t="s">
        <v>205</v>
      </c>
      <c r="Z191" s="147" t="s">
        <v>1757</v>
      </c>
      <c r="AA191" s="147">
        <v>27</v>
      </c>
      <c r="AB191" s="147">
        <v>27</v>
      </c>
      <c r="AC191" s="147">
        <v>0</v>
      </c>
      <c r="AD191" s="148"/>
      <c r="AE191" s="148" t="s">
        <v>219</v>
      </c>
      <c r="AF191" s="148" t="s">
        <v>219</v>
      </c>
      <c r="AG191" s="163" t="s">
        <v>1758</v>
      </c>
      <c r="AH191" s="148" t="s">
        <v>305</v>
      </c>
      <c r="AI191" s="148" t="s">
        <v>1759</v>
      </c>
      <c r="AJ191" s="148" t="s">
        <v>305</v>
      </c>
      <c r="AK191" s="199" t="s">
        <v>305</v>
      </c>
      <c r="AL191" s="199" t="s">
        <v>305</v>
      </c>
      <c r="AM191" s="195" t="s">
        <v>1760</v>
      </c>
      <c r="AN191" s="165">
        <v>18039997776</v>
      </c>
      <c r="AO191" s="166" t="s">
        <v>1760</v>
      </c>
      <c r="AP191" s="152">
        <v>18039997776</v>
      </c>
      <c r="AQ191" s="143"/>
      <c r="AR191" s="143"/>
      <c r="AS191" s="154"/>
      <c r="AT191" s="167"/>
      <c r="AU191" s="154"/>
      <c r="AV191" s="151"/>
      <c r="AW191" s="154"/>
    </row>
    <row r="192" customFormat="1" ht="51" customHeight="1" spans="1:49">
      <c r="A192" s="144">
        <v>176</v>
      </c>
      <c r="B192" s="163" t="s">
        <v>1761</v>
      </c>
      <c r="C192" s="148"/>
      <c r="D192" s="148" t="str">
        <f t="shared" si="4"/>
        <v>新建</v>
      </c>
      <c r="E192" s="147" t="s">
        <v>197</v>
      </c>
      <c r="F192" s="148"/>
      <c r="G192" s="163" t="s">
        <v>1762</v>
      </c>
      <c r="H192" s="150" t="s">
        <v>44</v>
      </c>
      <c r="I192" s="189">
        <v>38500</v>
      </c>
      <c r="J192" s="199" t="s">
        <v>1092</v>
      </c>
      <c r="K192" s="207" t="s">
        <v>1093</v>
      </c>
      <c r="L192" s="169">
        <v>0</v>
      </c>
      <c r="M192" s="169">
        <v>38500</v>
      </c>
      <c r="N192" s="169"/>
      <c r="O192" s="169"/>
      <c r="P192" s="169"/>
      <c r="Q192" s="169">
        <v>0</v>
      </c>
      <c r="R192" s="189">
        <v>38500</v>
      </c>
      <c r="S192" s="203" t="s">
        <v>504</v>
      </c>
      <c r="T192" s="149" t="s">
        <v>219</v>
      </c>
      <c r="U192" s="149" t="s">
        <v>1763</v>
      </c>
      <c r="V192" s="149" t="s">
        <v>1486</v>
      </c>
      <c r="W192" s="149" t="s">
        <v>269</v>
      </c>
      <c r="X192" s="149" t="s">
        <v>617</v>
      </c>
      <c r="Y192" s="149" t="s">
        <v>617</v>
      </c>
      <c r="Z192" s="149" t="s">
        <v>1486</v>
      </c>
      <c r="AA192" s="191">
        <v>0</v>
      </c>
      <c r="AB192" s="159">
        <v>0</v>
      </c>
      <c r="AC192" s="159">
        <v>0</v>
      </c>
      <c r="AD192" s="171"/>
      <c r="AE192" s="147" t="s">
        <v>1208</v>
      </c>
      <c r="AF192" s="147" t="s">
        <v>1764</v>
      </c>
      <c r="AG192" s="163" t="s">
        <v>1765</v>
      </c>
      <c r="AH192" s="147" t="s">
        <v>378</v>
      </c>
      <c r="AI192" s="148" t="s">
        <v>1766</v>
      </c>
      <c r="AJ192" s="199" t="s">
        <v>1767</v>
      </c>
      <c r="AK192" s="147" t="s">
        <v>378</v>
      </c>
      <c r="AL192" s="147" t="s">
        <v>378</v>
      </c>
      <c r="AM192" s="151" t="s">
        <v>1768</v>
      </c>
      <c r="AN192" s="175">
        <v>13700892909</v>
      </c>
      <c r="AO192" s="154" t="s">
        <v>1768</v>
      </c>
      <c r="AP192" s="154">
        <v>13700892909</v>
      </c>
      <c r="AQ192" s="154">
        <v>13700892909</v>
      </c>
      <c r="AR192" s="143"/>
      <c r="AS192" s="154" t="s">
        <v>234</v>
      </c>
      <c r="AT192" s="156" t="s">
        <v>1769</v>
      </c>
      <c r="AU192" s="154" t="s">
        <v>219</v>
      </c>
      <c r="AV192" s="151"/>
      <c r="AW192" s="154"/>
    </row>
    <row r="193" customFormat="1" ht="54" customHeight="1" spans="1:49">
      <c r="A193" s="144">
        <v>177</v>
      </c>
      <c r="B193" s="163" t="s">
        <v>1770</v>
      </c>
      <c r="C193" s="148"/>
      <c r="D193" s="148" t="str">
        <f t="shared" si="4"/>
        <v>新建</v>
      </c>
      <c r="E193" s="221" t="s">
        <v>197</v>
      </c>
      <c r="F193" s="221"/>
      <c r="G193" s="163" t="s">
        <v>1771</v>
      </c>
      <c r="H193" s="150" t="s">
        <v>373</v>
      </c>
      <c r="I193" s="150">
        <v>38000</v>
      </c>
      <c r="J193" s="147" t="s">
        <v>1092</v>
      </c>
      <c r="K193" s="147" t="s">
        <v>1093</v>
      </c>
      <c r="L193" s="222">
        <v>0</v>
      </c>
      <c r="M193" s="222">
        <v>38000</v>
      </c>
      <c r="N193" s="222">
        <v>0</v>
      </c>
      <c r="O193" s="222">
        <v>0</v>
      </c>
      <c r="P193" s="222">
        <v>0</v>
      </c>
      <c r="Q193" s="222"/>
      <c r="R193" s="150">
        <v>20000</v>
      </c>
      <c r="S193" s="148" t="s">
        <v>1772</v>
      </c>
      <c r="T193" s="221"/>
      <c r="U193" s="221" t="s">
        <v>1773</v>
      </c>
      <c r="V193" s="221" t="s">
        <v>205</v>
      </c>
      <c r="W193" s="221" t="s">
        <v>1774</v>
      </c>
      <c r="X193" s="221" t="s">
        <v>205</v>
      </c>
      <c r="Y193" s="221" t="s">
        <v>205</v>
      </c>
      <c r="Z193" s="221" t="s">
        <v>205</v>
      </c>
      <c r="AA193" s="223">
        <v>0</v>
      </c>
      <c r="AB193" s="223">
        <v>0</v>
      </c>
      <c r="AC193" s="223">
        <v>0</v>
      </c>
      <c r="AD193" s="221"/>
      <c r="AE193" s="147" t="s">
        <v>1208</v>
      </c>
      <c r="AF193" s="147" t="s">
        <v>1209</v>
      </c>
      <c r="AG193" s="163" t="s">
        <v>1775</v>
      </c>
      <c r="AH193" s="149" t="s">
        <v>485</v>
      </c>
      <c r="AI193" s="163" t="s">
        <v>1776</v>
      </c>
      <c r="AJ193" s="221" t="s">
        <v>485</v>
      </c>
      <c r="AK193" s="224" t="s">
        <v>487</v>
      </c>
      <c r="AL193" s="224" t="s">
        <v>487</v>
      </c>
      <c r="AM193" s="271">
        <v>18236970813</v>
      </c>
      <c r="AN193" s="272" t="s">
        <v>1777</v>
      </c>
      <c r="AO193" s="272"/>
      <c r="AP193" s="273">
        <v>18236970813</v>
      </c>
      <c r="AQ193" s="154"/>
      <c r="AR193" s="154"/>
      <c r="AS193" s="155"/>
      <c r="AT193" s="156"/>
      <c r="AU193" s="154"/>
      <c r="AV193" s="157"/>
      <c r="AW193" s="155"/>
    </row>
    <row r="194" customFormat="1" ht="52" customHeight="1" spans="1:49">
      <c r="A194" s="144">
        <v>178</v>
      </c>
      <c r="B194" s="218" t="s">
        <v>1778</v>
      </c>
      <c r="C194" s="148"/>
      <c r="D194" s="148" t="str">
        <f t="shared" si="4"/>
        <v>新建</v>
      </c>
      <c r="E194" s="148" t="s">
        <v>197</v>
      </c>
      <c r="F194" s="148"/>
      <c r="G194" s="218" t="s">
        <v>1779</v>
      </c>
      <c r="H194" s="182" t="s">
        <v>36</v>
      </c>
      <c r="I194" s="183">
        <v>35000</v>
      </c>
      <c r="J194" s="162" t="s">
        <v>1092</v>
      </c>
      <c r="K194" s="162" t="s">
        <v>1093</v>
      </c>
      <c r="L194" s="168">
        <v>0</v>
      </c>
      <c r="M194" s="217">
        <v>0</v>
      </c>
      <c r="N194" s="168">
        <v>0</v>
      </c>
      <c r="O194" s="168">
        <v>0</v>
      </c>
      <c r="P194" s="168">
        <v>0</v>
      </c>
      <c r="Q194" s="185"/>
      <c r="R194" s="183">
        <v>13000</v>
      </c>
      <c r="S194" s="201" t="s">
        <v>1132</v>
      </c>
      <c r="T194" s="149"/>
      <c r="U194" s="249" t="s">
        <v>269</v>
      </c>
      <c r="V194" s="149" t="s">
        <v>205</v>
      </c>
      <c r="W194" s="149" t="s">
        <v>205</v>
      </c>
      <c r="X194" s="149" t="s">
        <v>205</v>
      </c>
      <c r="Y194" s="149" t="s">
        <v>205</v>
      </c>
      <c r="Z194" s="149" t="s">
        <v>205</v>
      </c>
      <c r="AA194" s="170">
        <v>0</v>
      </c>
      <c r="AB194" s="170">
        <v>0</v>
      </c>
      <c r="AC194" s="170">
        <v>0</v>
      </c>
      <c r="AD194" s="171"/>
      <c r="AE194" s="147" t="s">
        <v>1208</v>
      </c>
      <c r="AF194" s="147" t="s">
        <v>1764</v>
      </c>
      <c r="AG194" s="218" t="s">
        <v>1780</v>
      </c>
      <c r="AH194" s="147" t="s">
        <v>221</v>
      </c>
      <c r="AI194" s="172" t="s">
        <v>1781</v>
      </c>
      <c r="AJ194" s="147"/>
      <c r="AK194" s="147" t="s">
        <v>221</v>
      </c>
      <c r="AL194" s="147" t="s">
        <v>221</v>
      </c>
      <c r="AM194" s="151" t="s">
        <v>446</v>
      </c>
      <c r="AN194" s="153" t="s">
        <v>448</v>
      </c>
      <c r="AO194" s="152" t="s">
        <v>1782</v>
      </c>
      <c r="AP194" s="154"/>
      <c r="AQ194" s="175"/>
      <c r="AR194" s="143"/>
      <c r="AS194" s="155" t="s">
        <v>234</v>
      </c>
      <c r="AT194" s="156" t="s">
        <v>1783</v>
      </c>
      <c r="AU194" s="155"/>
      <c r="AV194" s="151" t="s">
        <v>1784</v>
      </c>
      <c r="AW194" s="154"/>
    </row>
    <row r="195" customFormat="1" ht="81" spans="1:49">
      <c r="A195" s="144">
        <v>179</v>
      </c>
      <c r="B195" s="163" t="s">
        <v>1785</v>
      </c>
      <c r="C195" s="148"/>
      <c r="D195" s="148" t="str">
        <f t="shared" si="4"/>
        <v>新建</v>
      </c>
      <c r="E195" s="221" t="s">
        <v>197</v>
      </c>
      <c r="F195" s="221"/>
      <c r="G195" s="163" t="s">
        <v>1786</v>
      </c>
      <c r="H195" s="150" t="s">
        <v>44</v>
      </c>
      <c r="I195" s="150">
        <v>35000</v>
      </c>
      <c r="J195" s="147" t="s">
        <v>1092</v>
      </c>
      <c r="K195" s="147" t="s">
        <v>1093</v>
      </c>
      <c r="L195" s="222">
        <v>0</v>
      </c>
      <c r="M195" s="222">
        <v>35000</v>
      </c>
      <c r="N195" s="222">
        <v>0</v>
      </c>
      <c r="O195" s="222">
        <v>0</v>
      </c>
      <c r="P195" s="222">
        <v>0</v>
      </c>
      <c r="Q195" s="222"/>
      <c r="R195" s="150">
        <v>35000</v>
      </c>
      <c r="S195" s="147" t="s">
        <v>504</v>
      </c>
      <c r="T195" s="221"/>
      <c r="U195" s="221" t="s">
        <v>1787</v>
      </c>
      <c r="V195" s="221" t="s">
        <v>205</v>
      </c>
      <c r="W195" s="221" t="s">
        <v>1788</v>
      </c>
      <c r="X195" s="221" t="s">
        <v>205</v>
      </c>
      <c r="Y195" s="221" t="s">
        <v>205</v>
      </c>
      <c r="Z195" s="221" t="s">
        <v>205</v>
      </c>
      <c r="AA195" s="223">
        <v>0</v>
      </c>
      <c r="AB195" s="223">
        <v>0</v>
      </c>
      <c r="AC195" s="223">
        <v>0</v>
      </c>
      <c r="AD195" s="221"/>
      <c r="AE195" s="147" t="s">
        <v>219</v>
      </c>
      <c r="AF195" s="147" t="s">
        <v>219</v>
      </c>
      <c r="AG195" s="163" t="s">
        <v>1789</v>
      </c>
      <c r="AH195" s="149" t="s">
        <v>485</v>
      </c>
      <c r="AI195" s="163" t="s">
        <v>1790</v>
      </c>
      <c r="AJ195" s="221" t="s">
        <v>485</v>
      </c>
      <c r="AK195" s="224" t="s">
        <v>487</v>
      </c>
      <c r="AL195" s="224" t="s">
        <v>487</v>
      </c>
      <c r="AM195" s="271">
        <v>15638780051</v>
      </c>
      <c r="AN195" s="272" t="s">
        <v>1791</v>
      </c>
      <c r="AO195" s="272"/>
      <c r="AP195" s="273">
        <v>15638780051</v>
      </c>
      <c r="AQ195" s="154"/>
      <c r="AR195" s="154"/>
      <c r="AS195" s="155"/>
      <c r="AT195" s="156"/>
      <c r="AU195" s="154"/>
      <c r="AV195" s="157"/>
      <c r="AW195" s="155"/>
    </row>
    <row r="196" customFormat="1" ht="27" spans="1:49">
      <c r="A196" s="144">
        <v>180</v>
      </c>
      <c r="B196" s="163" t="s">
        <v>1792</v>
      </c>
      <c r="C196" s="148"/>
      <c r="D196" s="148" t="str">
        <f t="shared" si="4"/>
        <v>新建</v>
      </c>
      <c r="E196" s="148" t="s">
        <v>197</v>
      </c>
      <c r="F196" s="162" t="s">
        <v>197</v>
      </c>
      <c r="G196" s="163" t="s">
        <v>1793</v>
      </c>
      <c r="H196" s="150" t="s">
        <v>216</v>
      </c>
      <c r="I196" s="187">
        <v>35000</v>
      </c>
      <c r="J196" s="148" t="s">
        <v>1092</v>
      </c>
      <c r="K196" s="148" t="s">
        <v>1093</v>
      </c>
      <c r="L196" s="140">
        <v>0</v>
      </c>
      <c r="M196" s="180">
        <v>35000</v>
      </c>
      <c r="N196" s="180"/>
      <c r="O196" s="180"/>
      <c r="P196" s="169"/>
      <c r="Q196" s="169"/>
      <c r="R196" s="187">
        <v>23000</v>
      </c>
      <c r="S196" s="148" t="s">
        <v>1434</v>
      </c>
      <c r="T196" s="163"/>
      <c r="U196" s="171" t="s">
        <v>269</v>
      </c>
      <c r="V196" s="171" t="s">
        <v>205</v>
      </c>
      <c r="W196" s="171" t="s">
        <v>205</v>
      </c>
      <c r="X196" s="171" t="s">
        <v>205</v>
      </c>
      <c r="Y196" s="171" t="s">
        <v>205</v>
      </c>
      <c r="Z196" s="149" t="s">
        <v>205</v>
      </c>
      <c r="AA196" s="233"/>
      <c r="AB196" s="233"/>
      <c r="AC196" s="244"/>
      <c r="AD196" s="269"/>
      <c r="AE196" s="162" t="s">
        <v>219</v>
      </c>
      <c r="AF196" s="148" t="s">
        <v>219</v>
      </c>
      <c r="AG196" s="163" t="s">
        <v>1794</v>
      </c>
      <c r="AH196" s="147" t="s">
        <v>763</v>
      </c>
      <c r="AI196" s="148" t="s">
        <v>1795</v>
      </c>
      <c r="AJ196" s="148" t="s">
        <v>1796</v>
      </c>
      <c r="AK196" s="147" t="s">
        <v>763</v>
      </c>
      <c r="AL196" s="147" t="s">
        <v>763</v>
      </c>
      <c r="AM196" s="151" t="s">
        <v>763</v>
      </c>
      <c r="AN196" s="228" t="s">
        <v>1114</v>
      </c>
      <c r="AO196" s="154">
        <v>15886733666</v>
      </c>
      <c r="AP196" s="154" t="s">
        <v>1114</v>
      </c>
      <c r="AQ196" s="154"/>
      <c r="AR196" s="143"/>
      <c r="AS196" s="154" t="s">
        <v>234</v>
      </c>
      <c r="AT196" s="156" t="s">
        <v>1797</v>
      </c>
      <c r="AU196" s="154" t="s">
        <v>219</v>
      </c>
      <c r="AV196" s="151" t="s">
        <v>629</v>
      </c>
      <c r="AW196" s="154" t="s">
        <v>1798</v>
      </c>
    </row>
    <row r="197" customFormat="1" ht="54" spans="1:49">
      <c r="A197" s="144">
        <v>181</v>
      </c>
      <c r="B197" s="163" t="s">
        <v>1799</v>
      </c>
      <c r="C197" s="148"/>
      <c r="D197" s="148" t="str">
        <f t="shared" si="4"/>
        <v>新建</v>
      </c>
      <c r="E197" s="147" t="s">
        <v>197</v>
      </c>
      <c r="F197" s="163"/>
      <c r="G197" s="163" t="s">
        <v>1800</v>
      </c>
      <c r="H197" s="150" t="s">
        <v>1801</v>
      </c>
      <c r="I197" s="189">
        <v>32000</v>
      </c>
      <c r="J197" s="199" t="s">
        <v>1092</v>
      </c>
      <c r="K197" s="207" t="s">
        <v>1093</v>
      </c>
      <c r="L197" s="274">
        <v>0</v>
      </c>
      <c r="M197" s="274">
        <v>32000</v>
      </c>
      <c r="N197" s="274"/>
      <c r="O197" s="274"/>
      <c r="P197" s="274"/>
      <c r="Q197" s="274">
        <v>0</v>
      </c>
      <c r="R197" s="189">
        <v>27000</v>
      </c>
      <c r="S197" s="148" t="s">
        <v>1802</v>
      </c>
      <c r="T197" s="163" t="s">
        <v>219</v>
      </c>
      <c r="U197" s="163" t="s">
        <v>1803</v>
      </c>
      <c r="V197" s="163" t="s">
        <v>269</v>
      </c>
      <c r="W197" s="163" t="s">
        <v>269</v>
      </c>
      <c r="X197" s="163" t="s">
        <v>617</v>
      </c>
      <c r="Y197" s="163" t="s">
        <v>617</v>
      </c>
      <c r="Z197" s="163" t="s">
        <v>269</v>
      </c>
      <c r="AA197" s="163">
        <v>21.2</v>
      </c>
      <c r="AB197" s="163">
        <v>21.2</v>
      </c>
      <c r="AC197" s="163">
        <v>0</v>
      </c>
      <c r="AD197" s="163"/>
      <c r="AE197" s="148" t="s">
        <v>1147</v>
      </c>
      <c r="AF197" s="148" t="s">
        <v>1148</v>
      </c>
      <c r="AG197" s="163" t="s">
        <v>1804</v>
      </c>
      <c r="AH197" s="163" t="s">
        <v>378</v>
      </c>
      <c r="AI197" s="148" t="s">
        <v>1805</v>
      </c>
      <c r="AJ197" s="163" t="s">
        <v>1806</v>
      </c>
      <c r="AK197" s="148" t="s">
        <v>378</v>
      </c>
      <c r="AL197" s="147" t="s">
        <v>378</v>
      </c>
      <c r="AM197" s="151" t="s">
        <v>1807</v>
      </c>
      <c r="AN197" s="175">
        <v>19913746676</v>
      </c>
      <c r="AO197" s="154" t="s">
        <v>1807</v>
      </c>
      <c r="AP197" s="154">
        <v>19913746676</v>
      </c>
      <c r="AQ197" s="154">
        <v>19913746676</v>
      </c>
      <c r="AR197" s="143"/>
      <c r="AS197" s="154" t="s">
        <v>234</v>
      </c>
      <c r="AT197" s="156" t="s">
        <v>1808</v>
      </c>
      <c r="AU197" s="154" t="s">
        <v>219</v>
      </c>
      <c r="AV197" s="151"/>
      <c r="AW197" s="154"/>
    </row>
    <row r="198" customFormat="1" ht="67.5" spans="1:49">
      <c r="A198" s="144">
        <v>182</v>
      </c>
      <c r="B198" s="191" t="s">
        <v>1809</v>
      </c>
      <c r="C198" s="148"/>
      <c r="D198" s="148" t="str">
        <f t="shared" si="4"/>
        <v>新建</v>
      </c>
      <c r="E198" s="147" t="s">
        <v>197</v>
      </c>
      <c r="F198" s="148"/>
      <c r="G198" s="149" t="s">
        <v>1810</v>
      </c>
      <c r="H198" s="150" t="s">
        <v>44</v>
      </c>
      <c r="I198" s="189">
        <v>31900</v>
      </c>
      <c r="J198" s="162" t="s">
        <v>1092</v>
      </c>
      <c r="K198" s="162" t="s">
        <v>1093</v>
      </c>
      <c r="L198" s="180">
        <v>0</v>
      </c>
      <c r="M198" s="180">
        <v>31900</v>
      </c>
      <c r="N198" s="180">
        <v>0</v>
      </c>
      <c r="O198" s="180">
        <v>0</v>
      </c>
      <c r="P198" s="180">
        <v>0</v>
      </c>
      <c r="Q198" s="198">
        <v>0</v>
      </c>
      <c r="R198" s="189">
        <v>31900</v>
      </c>
      <c r="S198" s="206" t="s">
        <v>504</v>
      </c>
      <c r="T198" s="149" t="s">
        <v>1811</v>
      </c>
      <c r="U198" s="149" t="s">
        <v>1812</v>
      </c>
      <c r="V198" s="149" t="s">
        <v>269</v>
      </c>
      <c r="W198" s="149" t="s">
        <v>269</v>
      </c>
      <c r="X198" s="149" t="s">
        <v>269</v>
      </c>
      <c r="Y198" s="149" t="s">
        <v>269</v>
      </c>
      <c r="Z198" s="149" t="s">
        <v>269</v>
      </c>
      <c r="AA198" s="149">
        <v>97</v>
      </c>
      <c r="AB198" s="149">
        <v>0</v>
      </c>
      <c r="AC198" s="149">
        <v>97</v>
      </c>
      <c r="AD198" s="171"/>
      <c r="AE198" s="147" t="s">
        <v>219</v>
      </c>
      <c r="AF198" s="206" t="s">
        <v>1308</v>
      </c>
      <c r="AG198" s="149" t="s">
        <v>1813</v>
      </c>
      <c r="AH198" s="147" t="s">
        <v>330</v>
      </c>
      <c r="AI198" s="147" t="s">
        <v>1814</v>
      </c>
      <c r="AJ198" s="147" t="s">
        <v>1301</v>
      </c>
      <c r="AK198" s="203" t="s">
        <v>333</v>
      </c>
      <c r="AL198" s="203" t="s">
        <v>333</v>
      </c>
      <c r="AM198" s="205" t="s">
        <v>333</v>
      </c>
      <c r="AN198" s="154" t="s">
        <v>1167</v>
      </c>
      <c r="AO198" s="175">
        <v>15038000913</v>
      </c>
      <c r="AP198" s="154"/>
      <c r="AQ198" s="154">
        <v>15038000913</v>
      </c>
      <c r="AR198" s="143"/>
      <c r="AS198" s="154" t="s">
        <v>234</v>
      </c>
      <c r="AT198" s="156" t="s">
        <v>1815</v>
      </c>
      <c r="AU198" s="154"/>
      <c r="AV198" s="151"/>
      <c r="AW198" s="154"/>
    </row>
    <row r="199" customFormat="1" ht="67.5" spans="1:49">
      <c r="A199" s="144">
        <v>183</v>
      </c>
      <c r="B199" s="191" t="s">
        <v>1816</v>
      </c>
      <c r="C199" s="148"/>
      <c r="D199" s="148" t="str">
        <f t="shared" si="4"/>
        <v>新建</v>
      </c>
      <c r="E199" s="147" t="s">
        <v>197</v>
      </c>
      <c r="F199" s="206"/>
      <c r="G199" s="191" t="s">
        <v>1817</v>
      </c>
      <c r="H199" s="241" t="s">
        <v>100</v>
      </c>
      <c r="I199" s="190">
        <v>31000</v>
      </c>
      <c r="J199" s="162" t="s">
        <v>1092</v>
      </c>
      <c r="K199" s="206" t="s">
        <v>1093</v>
      </c>
      <c r="L199" s="213">
        <v>0</v>
      </c>
      <c r="M199" s="213">
        <v>31000</v>
      </c>
      <c r="N199" s="180">
        <v>0</v>
      </c>
      <c r="O199" s="180">
        <v>0</v>
      </c>
      <c r="P199" s="180">
        <v>0</v>
      </c>
      <c r="Q199" s="180">
        <v>0</v>
      </c>
      <c r="R199" s="190">
        <v>16000</v>
      </c>
      <c r="S199" s="191" t="s">
        <v>1818</v>
      </c>
      <c r="T199" s="191" t="s">
        <v>1811</v>
      </c>
      <c r="U199" s="191" t="s">
        <v>1819</v>
      </c>
      <c r="V199" s="191" t="s">
        <v>269</v>
      </c>
      <c r="W199" s="191" t="s">
        <v>269</v>
      </c>
      <c r="X199" s="191" t="s">
        <v>269</v>
      </c>
      <c r="Y199" s="191" t="s">
        <v>269</v>
      </c>
      <c r="Z199" s="191" t="s">
        <v>1820</v>
      </c>
      <c r="AA199" s="191">
        <v>0</v>
      </c>
      <c r="AB199" s="191">
        <v>0</v>
      </c>
      <c r="AC199" s="191">
        <v>0</v>
      </c>
      <c r="AD199" s="191"/>
      <c r="AE199" s="147" t="s">
        <v>219</v>
      </c>
      <c r="AF199" s="206" t="s">
        <v>1308</v>
      </c>
      <c r="AG199" s="191" t="s">
        <v>1821</v>
      </c>
      <c r="AH199" s="206" t="s">
        <v>330</v>
      </c>
      <c r="AI199" s="206" t="s">
        <v>1822</v>
      </c>
      <c r="AJ199" s="206" t="s">
        <v>1301</v>
      </c>
      <c r="AK199" s="203" t="s">
        <v>333</v>
      </c>
      <c r="AL199" s="203" t="s">
        <v>333</v>
      </c>
      <c r="AM199" s="205" t="s">
        <v>333</v>
      </c>
      <c r="AN199" s="154" t="s">
        <v>1167</v>
      </c>
      <c r="AO199" s="175">
        <v>15038000913</v>
      </c>
      <c r="AP199" s="154"/>
      <c r="AQ199" s="154">
        <v>15038000913</v>
      </c>
      <c r="AR199" s="143"/>
      <c r="AS199" s="154" t="s">
        <v>234</v>
      </c>
      <c r="AT199" s="156" t="s">
        <v>1823</v>
      </c>
      <c r="AU199" s="154" t="s">
        <v>1824</v>
      </c>
      <c r="AV199" s="151"/>
      <c r="AW199" s="154"/>
    </row>
    <row r="200" customFormat="1" ht="67.5" spans="1:49">
      <c r="A200" s="144">
        <v>184</v>
      </c>
      <c r="B200" s="191" t="s">
        <v>1825</v>
      </c>
      <c r="C200" s="148"/>
      <c r="D200" s="148" t="str">
        <f t="shared" si="4"/>
        <v>新建</v>
      </c>
      <c r="E200" s="147" t="s">
        <v>197</v>
      </c>
      <c r="F200" s="148"/>
      <c r="G200" s="149" t="s">
        <v>1826</v>
      </c>
      <c r="H200" s="150" t="s">
        <v>44</v>
      </c>
      <c r="I200" s="189">
        <v>30800</v>
      </c>
      <c r="J200" s="162" t="s">
        <v>1092</v>
      </c>
      <c r="K200" s="162" t="s">
        <v>1093</v>
      </c>
      <c r="L200" s="180">
        <v>0</v>
      </c>
      <c r="M200" s="180">
        <v>30800</v>
      </c>
      <c r="N200" s="180">
        <v>0</v>
      </c>
      <c r="O200" s="180">
        <v>0</v>
      </c>
      <c r="P200" s="180">
        <v>0</v>
      </c>
      <c r="Q200" s="198">
        <v>0</v>
      </c>
      <c r="R200" s="189">
        <v>30800</v>
      </c>
      <c r="S200" s="147" t="s">
        <v>504</v>
      </c>
      <c r="T200" s="149" t="s">
        <v>1811</v>
      </c>
      <c r="U200" s="149" t="s">
        <v>1827</v>
      </c>
      <c r="V200" s="149" t="s">
        <v>269</v>
      </c>
      <c r="W200" s="149" t="s">
        <v>269</v>
      </c>
      <c r="X200" s="149" t="s">
        <v>269</v>
      </c>
      <c r="Y200" s="149" t="s">
        <v>269</v>
      </c>
      <c r="Z200" s="149" t="s">
        <v>1828</v>
      </c>
      <c r="AA200" s="149">
        <v>0</v>
      </c>
      <c r="AB200" s="149">
        <v>0</v>
      </c>
      <c r="AC200" s="149">
        <v>0</v>
      </c>
      <c r="AD200" s="171"/>
      <c r="AE200" s="147" t="s">
        <v>219</v>
      </c>
      <c r="AF200" s="206" t="s">
        <v>1308</v>
      </c>
      <c r="AG200" s="214" t="s">
        <v>1829</v>
      </c>
      <c r="AH200" s="147" t="s">
        <v>330</v>
      </c>
      <c r="AI200" s="203" t="s">
        <v>1822</v>
      </c>
      <c r="AJ200" s="203" t="s">
        <v>1301</v>
      </c>
      <c r="AK200" s="203" t="s">
        <v>333</v>
      </c>
      <c r="AL200" s="203" t="s">
        <v>333</v>
      </c>
      <c r="AM200" s="205" t="s">
        <v>333</v>
      </c>
      <c r="AN200" s="154" t="s">
        <v>1167</v>
      </c>
      <c r="AO200" s="175">
        <v>15038000913</v>
      </c>
      <c r="AP200" s="154"/>
      <c r="AQ200" s="154">
        <v>15038000913</v>
      </c>
      <c r="AR200" s="143"/>
      <c r="AS200" s="154" t="s">
        <v>234</v>
      </c>
      <c r="AT200" s="156" t="s">
        <v>1815</v>
      </c>
      <c r="AU200" s="154"/>
      <c r="AV200" s="151"/>
      <c r="AW200" s="154"/>
    </row>
    <row r="201" customFormat="1" ht="81" spans="1:49">
      <c r="A201" s="144">
        <v>185</v>
      </c>
      <c r="B201" s="163" t="s">
        <v>1830</v>
      </c>
      <c r="C201" s="148"/>
      <c r="D201" s="148" t="str">
        <f t="shared" si="4"/>
        <v>新建</v>
      </c>
      <c r="E201" s="148" t="s">
        <v>197</v>
      </c>
      <c r="F201" s="148"/>
      <c r="G201" s="149" t="s">
        <v>1831</v>
      </c>
      <c r="H201" s="150" t="s">
        <v>216</v>
      </c>
      <c r="I201" s="189">
        <v>30000</v>
      </c>
      <c r="J201" s="147" t="s">
        <v>1092</v>
      </c>
      <c r="K201" s="147" t="s">
        <v>1093</v>
      </c>
      <c r="L201" s="169">
        <v>0</v>
      </c>
      <c r="M201" s="169">
        <v>30000</v>
      </c>
      <c r="N201" s="169">
        <v>0</v>
      </c>
      <c r="O201" s="169">
        <v>0</v>
      </c>
      <c r="P201" s="169">
        <v>0</v>
      </c>
      <c r="Q201" s="169"/>
      <c r="R201" s="190">
        <v>10000</v>
      </c>
      <c r="S201" s="191" t="s">
        <v>1832</v>
      </c>
      <c r="T201" s="149"/>
      <c r="U201" s="191" t="s">
        <v>269</v>
      </c>
      <c r="V201" s="191" t="s">
        <v>269</v>
      </c>
      <c r="W201" s="191" t="s">
        <v>269</v>
      </c>
      <c r="X201" s="191" t="s">
        <v>205</v>
      </c>
      <c r="Y201" s="191" t="s">
        <v>205</v>
      </c>
      <c r="Z201" s="191" t="s">
        <v>269</v>
      </c>
      <c r="AA201" s="191">
        <v>50</v>
      </c>
      <c r="AB201" s="159">
        <v>50</v>
      </c>
      <c r="AC201" s="159">
        <v>0</v>
      </c>
      <c r="AD201" s="171"/>
      <c r="AE201" s="147" t="s">
        <v>1147</v>
      </c>
      <c r="AF201" s="147" t="s">
        <v>1148</v>
      </c>
      <c r="AG201" s="149" t="s">
        <v>1833</v>
      </c>
      <c r="AH201" s="147" t="s">
        <v>272</v>
      </c>
      <c r="AI201" s="147" t="s">
        <v>1834</v>
      </c>
      <c r="AJ201" s="147" t="s">
        <v>272</v>
      </c>
      <c r="AK201" s="147" t="s">
        <v>272</v>
      </c>
      <c r="AL201" s="147" t="s">
        <v>272</v>
      </c>
      <c r="AM201" s="151" t="s">
        <v>1835</v>
      </c>
      <c r="AN201" s="175">
        <v>13733677729</v>
      </c>
      <c r="AO201" s="154" t="s">
        <v>1835</v>
      </c>
      <c r="AP201" s="154"/>
      <c r="AQ201" s="154">
        <v>13733677729</v>
      </c>
      <c r="AR201" s="143"/>
      <c r="AS201" s="154" t="s">
        <v>234</v>
      </c>
      <c r="AT201" s="254" t="s">
        <v>1836</v>
      </c>
      <c r="AU201" s="154" t="s">
        <v>1837</v>
      </c>
      <c r="AV201" s="151" t="s">
        <v>768</v>
      </c>
      <c r="AW201" s="154"/>
    </row>
    <row r="202" customFormat="1" ht="67.5" spans="1:49">
      <c r="A202" s="144">
        <v>186</v>
      </c>
      <c r="B202" s="163" t="s">
        <v>1838</v>
      </c>
      <c r="C202" s="148"/>
      <c r="D202" s="148" t="str">
        <f t="shared" si="4"/>
        <v>新建</v>
      </c>
      <c r="E202" s="148" t="s">
        <v>197</v>
      </c>
      <c r="F202" s="148"/>
      <c r="G202" s="149" t="s">
        <v>1839</v>
      </c>
      <c r="H202" s="150" t="s">
        <v>288</v>
      </c>
      <c r="I202" s="189">
        <v>30000</v>
      </c>
      <c r="J202" s="148" t="s">
        <v>1092</v>
      </c>
      <c r="K202" s="148" t="s">
        <v>1145</v>
      </c>
      <c r="L202" s="169">
        <v>0</v>
      </c>
      <c r="M202" s="169">
        <v>30000</v>
      </c>
      <c r="N202" s="169">
        <v>0</v>
      </c>
      <c r="O202" s="169">
        <v>0</v>
      </c>
      <c r="P202" s="169">
        <v>0</v>
      </c>
      <c r="Q202" s="169"/>
      <c r="R202" s="190">
        <v>15000</v>
      </c>
      <c r="S202" s="201" t="s">
        <v>1840</v>
      </c>
      <c r="T202" s="149"/>
      <c r="U202" s="191" t="s">
        <v>269</v>
      </c>
      <c r="V202" s="191" t="s">
        <v>269</v>
      </c>
      <c r="W202" s="191" t="s">
        <v>269</v>
      </c>
      <c r="X202" s="191" t="s">
        <v>269</v>
      </c>
      <c r="Y202" s="191" t="s">
        <v>269</v>
      </c>
      <c r="Z202" s="191" t="s">
        <v>269</v>
      </c>
      <c r="AA202" s="191">
        <v>120</v>
      </c>
      <c r="AB202" s="159">
        <v>120</v>
      </c>
      <c r="AC202" s="159">
        <v>0</v>
      </c>
      <c r="AD202" s="171"/>
      <c r="AE202" s="147" t="s">
        <v>219</v>
      </c>
      <c r="AF202" s="147" t="s">
        <v>219</v>
      </c>
      <c r="AG202" s="149" t="s">
        <v>1019</v>
      </c>
      <c r="AH202" s="147" t="s">
        <v>272</v>
      </c>
      <c r="AI202" s="147" t="s">
        <v>1841</v>
      </c>
      <c r="AJ202" s="147" t="s">
        <v>272</v>
      </c>
      <c r="AK202" s="147" t="s">
        <v>272</v>
      </c>
      <c r="AL202" s="147" t="s">
        <v>272</v>
      </c>
      <c r="AM202" s="151" t="s">
        <v>292</v>
      </c>
      <c r="AN202" s="175">
        <v>15716512888</v>
      </c>
      <c r="AO202" s="154" t="s">
        <v>292</v>
      </c>
      <c r="AP202" s="154"/>
      <c r="AQ202" s="154">
        <v>15716512888</v>
      </c>
      <c r="AR202" s="143"/>
      <c r="AS202" s="154" t="s">
        <v>234</v>
      </c>
      <c r="AT202" s="192" t="s">
        <v>1842</v>
      </c>
      <c r="AU202" s="154"/>
      <c r="AV202" s="157"/>
      <c r="AW202" s="155"/>
    </row>
    <row r="203" customFormat="1" ht="40.5" spans="1:49">
      <c r="A203" s="144">
        <v>187</v>
      </c>
      <c r="B203" s="163" t="s">
        <v>1843</v>
      </c>
      <c r="C203" s="148"/>
      <c r="D203" s="148" t="str">
        <f t="shared" si="4"/>
        <v>新建</v>
      </c>
      <c r="E203" s="147" t="s">
        <v>197</v>
      </c>
      <c r="F203" s="148"/>
      <c r="G203" s="236" t="s">
        <v>1844</v>
      </c>
      <c r="H203" s="150" t="s">
        <v>16</v>
      </c>
      <c r="I203" s="189">
        <v>30000</v>
      </c>
      <c r="J203" s="207" t="s">
        <v>1092</v>
      </c>
      <c r="K203" s="207" t="s">
        <v>1093</v>
      </c>
      <c r="L203" s="169">
        <v>0</v>
      </c>
      <c r="M203" s="169">
        <v>30000</v>
      </c>
      <c r="N203" s="169"/>
      <c r="O203" s="169"/>
      <c r="P203" s="169"/>
      <c r="Q203" s="169">
        <v>0</v>
      </c>
      <c r="R203" s="189">
        <v>30000</v>
      </c>
      <c r="S203" s="147" t="s">
        <v>504</v>
      </c>
      <c r="T203" s="149" t="s">
        <v>219</v>
      </c>
      <c r="U203" s="236" t="s">
        <v>1480</v>
      </c>
      <c r="V203" s="236" t="s">
        <v>617</v>
      </c>
      <c r="W203" s="236" t="s">
        <v>269</v>
      </c>
      <c r="X203" s="149" t="s">
        <v>617</v>
      </c>
      <c r="Y203" s="149" t="s">
        <v>617</v>
      </c>
      <c r="Z203" s="236" t="s">
        <v>617</v>
      </c>
      <c r="AA203" s="191">
        <v>70</v>
      </c>
      <c r="AB203" s="159">
        <v>0</v>
      </c>
      <c r="AC203" s="159">
        <v>70</v>
      </c>
      <c r="AD203" s="171"/>
      <c r="AE203" s="147" t="s">
        <v>219</v>
      </c>
      <c r="AF203" s="147" t="s">
        <v>219</v>
      </c>
      <c r="AG203" s="236" t="s">
        <v>1845</v>
      </c>
      <c r="AH203" s="147" t="s">
        <v>378</v>
      </c>
      <c r="AI203" s="147" t="s">
        <v>619</v>
      </c>
      <c r="AJ203" s="147" t="s">
        <v>1846</v>
      </c>
      <c r="AK203" s="147" t="s">
        <v>378</v>
      </c>
      <c r="AL203" s="147" t="s">
        <v>378</v>
      </c>
      <c r="AM203" s="151" t="s">
        <v>1847</v>
      </c>
      <c r="AN203" s="175">
        <v>18639724688</v>
      </c>
      <c r="AO203" s="154" t="s">
        <v>1847</v>
      </c>
      <c r="AP203" s="154">
        <v>18639724688</v>
      </c>
      <c r="AQ203" s="154">
        <v>18639724688</v>
      </c>
      <c r="AR203" s="143"/>
      <c r="AS203" s="154" t="s">
        <v>234</v>
      </c>
      <c r="AT203" s="156" t="s">
        <v>1848</v>
      </c>
      <c r="AU203" s="154" t="s">
        <v>219</v>
      </c>
      <c r="AV203" s="151"/>
      <c r="AW203" s="154"/>
    </row>
    <row r="204" customFormat="1" ht="81" spans="1:49">
      <c r="A204" s="144">
        <v>188</v>
      </c>
      <c r="B204" s="163" t="s">
        <v>1849</v>
      </c>
      <c r="C204" s="148"/>
      <c r="D204" s="148" t="str">
        <f t="shared" ref="D204:D267" si="5">IF(LEFT(H204,4)="2025","新建","续建")</f>
        <v>新建</v>
      </c>
      <c r="E204" s="147" t="s">
        <v>197</v>
      </c>
      <c r="F204" s="148"/>
      <c r="G204" s="236" t="s">
        <v>1850</v>
      </c>
      <c r="H204" s="150" t="s">
        <v>296</v>
      </c>
      <c r="I204" s="189">
        <v>30000</v>
      </c>
      <c r="J204" s="207" t="s">
        <v>1092</v>
      </c>
      <c r="K204" s="207" t="s">
        <v>1093</v>
      </c>
      <c r="L204" s="169">
        <v>0</v>
      </c>
      <c r="M204" s="169">
        <v>30000</v>
      </c>
      <c r="N204" s="169"/>
      <c r="O204" s="169"/>
      <c r="P204" s="169"/>
      <c r="Q204" s="169">
        <v>0</v>
      </c>
      <c r="R204" s="189">
        <v>15000</v>
      </c>
      <c r="S204" s="147" t="s">
        <v>1851</v>
      </c>
      <c r="T204" s="149" t="s">
        <v>219</v>
      </c>
      <c r="U204" s="236" t="s">
        <v>1852</v>
      </c>
      <c r="V204" s="236" t="s">
        <v>269</v>
      </c>
      <c r="W204" s="236" t="s">
        <v>269</v>
      </c>
      <c r="X204" s="149" t="s">
        <v>205</v>
      </c>
      <c r="Y204" s="149" t="s">
        <v>269</v>
      </c>
      <c r="Z204" s="236" t="s">
        <v>1853</v>
      </c>
      <c r="AA204" s="191">
        <v>0</v>
      </c>
      <c r="AB204" s="159">
        <v>0</v>
      </c>
      <c r="AC204" s="159">
        <v>0</v>
      </c>
      <c r="AD204" s="171"/>
      <c r="AE204" s="147" t="s">
        <v>219</v>
      </c>
      <c r="AF204" s="147" t="s">
        <v>219</v>
      </c>
      <c r="AG204" s="236" t="s">
        <v>1854</v>
      </c>
      <c r="AH204" s="147" t="s">
        <v>378</v>
      </c>
      <c r="AI204" s="147" t="s">
        <v>1290</v>
      </c>
      <c r="AJ204" s="147" t="s">
        <v>487</v>
      </c>
      <c r="AK204" s="147" t="s">
        <v>378</v>
      </c>
      <c r="AL204" s="147" t="s">
        <v>378</v>
      </c>
      <c r="AM204" s="151" t="s">
        <v>1855</v>
      </c>
      <c r="AN204" s="175" t="s">
        <v>1856</v>
      </c>
      <c r="AO204" s="154" t="s">
        <v>1855</v>
      </c>
      <c r="AP204" s="154">
        <v>2750566</v>
      </c>
      <c r="AQ204" s="154" t="s">
        <v>1856</v>
      </c>
      <c r="AR204" s="239"/>
      <c r="AS204" s="154" t="s">
        <v>234</v>
      </c>
      <c r="AT204" s="156" t="s">
        <v>1857</v>
      </c>
      <c r="AU204" s="154" t="s">
        <v>219</v>
      </c>
      <c r="AV204" s="151"/>
      <c r="AW204" s="154"/>
    </row>
    <row r="205" customFormat="1" ht="54" spans="1:49">
      <c r="A205" s="144">
        <v>189</v>
      </c>
      <c r="B205" s="191" t="s">
        <v>1858</v>
      </c>
      <c r="C205" s="148"/>
      <c r="D205" s="148" t="str">
        <f t="shared" si="5"/>
        <v>新建</v>
      </c>
      <c r="E205" s="147" t="s">
        <v>197</v>
      </c>
      <c r="F205" s="148"/>
      <c r="G205" s="149" t="s">
        <v>1859</v>
      </c>
      <c r="H205" s="150" t="s">
        <v>1860</v>
      </c>
      <c r="I205" s="189">
        <v>30000</v>
      </c>
      <c r="J205" s="162" t="s">
        <v>1092</v>
      </c>
      <c r="K205" s="162" t="s">
        <v>1093</v>
      </c>
      <c r="L205" s="247">
        <v>0</v>
      </c>
      <c r="M205" s="180">
        <v>30000</v>
      </c>
      <c r="N205" s="180">
        <v>0</v>
      </c>
      <c r="O205" s="180">
        <v>0</v>
      </c>
      <c r="P205" s="180">
        <v>0</v>
      </c>
      <c r="Q205" s="180">
        <v>0</v>
      </c>
      <c r="R205" s="189">
        <v>30000</v>
      </c>
      <c r="S205" s="147" t="s">
        <v>504</v>
      </c>
      <c r="T205" s="149"/>
      <c r="U205" s="149" t="s">
        <v>269</v>
      </c>
      <c r="V205" s="149" t="s">
        <v>269</v>
      </c>
      <c r="W205" s="149" t="s">
        <v>205</v>
      </c>
      <c r="X205" s="149" t="s">
        <v>205</v>
      </c>
      <c r="Y205" s="149" t="s">
        <v>205</v>
      </c>
      <c r="Z205" s="149" t="s">
        <v>205</v>
      </c>
      <c r="AA205" s="149">
        <v>0</v>
      </c>
      <c r="AB205" s="149">
        <v>0</v>
      </c>
      <c r="AC205" s="149">
        <v>0</v>
      </c>
      <c r="AD205" s="171"/>
      <c r="AE205" s="147" t="s">
        <v>242</v>
      </c>
      <c r="AF205" s="147" t="s">
        <v>243</v>
      </c>
      <c r="AG205" s="214" t="s">
        <v>1861</v>
      </c>
      <c r="AH205" s="147" t="s">
        <v>330</v>
      </c>
      <c r="AI205" s="203" t="s">
        <v>1862</v>
      </c>
      <c r="AJ205" s="203" t="s">
        <v>1301</v>
      </c>
      <c r="AK205" s="203" t="s">
        <v>333</v>
      </c>
      <c r="AL205" s="203" t="s">
        <v>333</v>
      </c>
      <c r="AM205" s="205" t="s">
        <v>333</v>
      </c>
      <c r="AN205" s="154" t="s">
        <v>1167</v>
      </c>
      <c r="AO205" s="175">
        <v>15038000913</v>
      </c>
      <c r="AP205" s="154"/>
      <c r="AQ205" s="154">
        <v>15038000913</v>
      </c>
      <c r="AR205" s="143"/>
      <c r="AS205" s="154" t="s">
        <v>234</v>
      </c>
      <c r="AT205" s="156" t="s">
        <v>1863</v>
      </c>
      <c r="AU205" s="154"/>
      <c r="AV205" s="151"/>
      <c r="AW205" s="154"/>
    </row>
    <row r="206" customFormat="1" ht="54" spans="1:49">
      <c r="A206" s="144">
        <v>190</v>
      </c>
      <c r="B206" s="191" t="s">
        <v>1864</v>
      </c>
      <c r="C206" s="148"/>
      <c r="D206" s="148" t="str">
        <f t="shared" si="5"/>
        <v>新建</v>
      </c>
      <c r="E206" s="148" t="s">
        <v>197</v>
      </c>
      <c r="F206" s="148" t="s">
        <v>197</v>
      </c>
      <c r="G206" s="149" t="s">
        <v>1865</v>
      </c>
      <c r="H206" s="150" t="s">
        <v>1866</v>
      </c>
      <c r="I206" s="189">
        <v>30000</v>
      </c>
      <c r="J206" s="162" t="s">
        <v>1092</v>
      </c>
      <c r="K206" s="162" t="s">
        <v>1093</v>
      </c>
      <c r="L206" s="180">
        <v>0</v>
      </c>
      <c r="M206" s="180">
        <v>30000</v>
      </c>
      <c r="N206" s="180">
        <v>0</v>
      </c>
      <c r="O206" s="180">
        <v>0</v>
      </c>
      <c r="P206" s="180">
        <v>0</v>
      </c>
      <c r="Q206" s="198"/>
      <c r="R206" s="189">
        <v>20000</v>
      </c>
      <c r="S206" s="149" t="s">
        <v>1867</v>
      </c>
      <c r="T206" s="149"/>
      <c r="U206" s="149" t="s">
        <v>1868</v>
      </c>
      <c r="V206" s="149" t="s">
        <v>205</v>
      </c>
      <c r="W206" s="149" t="s">
        <v>205</v>
      </c>
      <c r="X206" s="149" t="s">
        <v>375</v>
      </c>
      <c r="Y206" s="149" t="s">
        <v>375</v>
      </c>
      <c r="Z206" s="149" t="s">
        <v>205</v>
      </c>
      <c r="AA206" s="149"/>
      <c r="AB206" s="149"/>
      <c r="AC206" s="149"/>
      <c r="AD206" s="171"/>
      <c r="AE206" s="147" t="s">
        <v>579</v>
      </c>
      <c r="AF206" s="147" t="s">
        <v>580</v>
      </c>
      <c r="AG206" s="149" t="s">
        <v>1869</v>
      </c>
      <c r="AH206" s="147" t="s">
        <v>368</v>
      </c>
      <c r="AI206" s="172" t="s">
        <v>1870</v>
      </c>
      <c r="AJ206" s="147" t="s">
        <v>368</v>
      </c>
      <c r="AK206" s="203" t="s">
        <v>368</v>
      </c>
      <c r="AL206" s="203" t="s">
        <v>368</v>
      </c>
      <c r="AM206" s="205" t="s">
        <v>368</v>
      </c>
      <c r="AN206" s="250" t="s">
        <v>1871</v>
      </c>
      <c r="AO206" s="216">
        <v>18749577899</v>
      </c>
      <c r="AP206" s="154"/>
      <c r="AQ206" s="154">
        <v>13462163321</v>
      </c>
      <c r="AR206" s="143"/>
      <c r="AS206" s="154" t="s">
        <v>234</v>
      </c>
      <c r="AT206" s="167" t="s">
        <v>1872</v>
      </c>
      <c r="AU206" s="155" t="s">
        <v>219</v>
      </c>
      <c r="AV206" s="151" t="s">
        <v>1202</v>
      </c>
      <c r="AW206" s="154" t="s">
        <v>1873</v>
      </c>
    </row>
    <row r="207" customFormat="1" ht="27" spans="1:49">
      <c r="A207" s="144">
        <v>191</v>
      </c>
      <c r="B207" s="163" t="s">
        <v>84</v>
      </c>
      <c r="C207" s="148"/>
      <c r="D207" s="148" t="str">
        <f t="shared" si="5"/>
        <v>新建</v>
      </c>
      <c r="E207" s="147" t="s">
        <v>197</v>
      </c>
      <c r="F207" s="147"/>
      <c r="G207" s="158" t="s">
        <v>85</v>
      </c>
      <c r="H207" s="241" t="s">
        <v>44</v>
      </c>
      <c r="I207" s="190">
        <v>30000</v>
      </c>
      <c r="J207" s="147" t="s">
        <v>1092</v>
      </c>
      <c r="K207" s="148" t="s">
        <v>1093</v>
      </c>
      <c r="L207" s="180"/>
      <c r="M207" s="168"/>
      <c r="N207" s="180"/>
      <c r="O207" s="180"/>
      <c r="P207" s="180"/>
      <c r="Q207" s="180"/>
      <c r="R207" s="190">
        <v>30000</v>
      </c>
      <c r="S207" s="147" t="s">
        <v>504</v>
      </c>
      <c r="T207" s="275"/>
      <c r="U207" s="147"/>
      <c r="V207" s="207"/>
      <c r="W207" s="147"/>
      <c r="X207" s="147"/>
      <c r="Y207" s="147"/>
      <c r="Z207" s="147"/>
      <c r="AA207" s="147"/>
      <c r="AB207" s="147"/>
      <c r="AC207" s="147"/>
      <c r="AD207" s="147"/>
      <c r="AE207" s="148" t="s">
        <v>206</v>
      </c>
      <c r="AF207" s="148" t="s">
        <v>207</v>
      </c>
      <c r="AG207" s="147" t="s">
        <v>1874</v>
      </c>
      <c r="AH207" s="147"/>
      <c r="AI207" s="147" t="s">
        <v>1875</v>
      </c>
      <c r="AJ207" s="147"/>
      <c r="AK207" s="199" t="s">
        <v>305</v>
      </c>
      <c r="AL207" s="199" t="s">
        <v>305</v>
      </c>
      <c r="AM207" s="157" t="s">
        <v>133</v>
      </c>
      <c r="AN207" s="155">
        <v>13733628852</v>
      </c>
      <c r="AO207" s="155" t="s">
        <v>1531</v>
      </c>
      <c r="AP207" s="155">
        <v>13733628852</v>
      </c>
      <c r="AQ207" s="143"/>
      <c r="AR207" s="143"/>
      <c r="AS207" s="154"/>
      <c r="AT207" s="167"/>
      <c r="AU207" s="154"/>
      <c r="AV207" s="151"/>
      <c r="AW207" s="154"/>
    </row>
    <row r="208" customFormat="1" ht="54" spans="1:49">
      <c r="A208" s="144">
        <v>192</v>
      </c>
      <c r="B208" s="149" t="s">
        <v>1876</v>
      </c>
      <c r="C208" s="148"/>
      <c r="D208" s="148" t="str">
        <f t="shared" si="5"/>
        <v>新建</v>
      </c>
      <c r="E208" s="148" t="s">
        <v>197</v>
      </c>
      <c r="F208" s="148"/>
      <c r="G208" s="149" t="s">
        <v>1877</v>
      </c>
      <c r="H208" s="150" t="s">
        <v>16</v>
      </c>
      <c r="I208" s="150">
        <v>30000</v>
      </c>
      <c r="J208" s="148" t="s">
        <v>1092</v>
      </c>
      <c r="K208" s="148" t="s">
        <v>1093</v>
      </c>
      <c r="L208" s="169">
        <v>0</v>
      </c>
      <c r="M208" s="169">
        <v>50000</v>
      </c>
      <c r="N208" s="169">
        <v>0</v>
      </c>
      <c r="O208" s="169">
        <v>0</v>
      </c>
      <c r="P208" s="169">
        <v>0</v>
      </c>
      <c r="Q208" s="169">
        <v>0</v>
      </c>
      <c r="R208" s="150">
        <v>30000</v>
      </c>
      <c r="S208" s="147" t="s">
        <v>504</v>
      </c>
      <c r="T208" s="149" t="s">
        <v>203</v>
      </c>
      <c r="U208" s="149" t="s">
        <v>269</v>
      </c>
      <c r="V208" s="149" t="s">
        <v>205</v>
      </c>
      <c r="W208" s="149" t="s">
        <v>205</v>
      </c>
      <c r="X208" s="149" t="s">
        <v>205</v>
      </c>
      <c r="Y208" s="149" t="s">
        <v>205</v>
      </c>
      <c r="Z208" s="149" t="s">
        <v>205</v>
      </c>
      <c r="AA208" s="194">
        <v>0</v>
      </c>
      <c r="AB208" s="194">
        <v>0</v>
      </c>
      <c r="AC208" s="194">
        <v>0</v>
      </c>
      <c r="AD208" s="194"/>
      <c r="AE208" s="147" t="s">
        <v>206</v>
      </c>
      <c r="AF208" s="147" t="s">
        <v>207</v>
      </c>
      <c r="AG208" s="163" t="s">
        <v>505</v>
      </c>
      <c r="AH208" s="162" t="s">
        <v>209</v>
      </c>
      <c r="AI208" s="172" t="s">
        <v>506</v>
      </c>
      <c r="AJ208" s="172" t="s">
        <v>507</v>
      </c>
      <c r="AK208" s="147" t="s">
        <v>209</v>
      </c>
      <c r="AL208" s="147" t="s">
        <v>209</v>
      </c>
      <c r="AM208" s="151" t="s">
        <v>508</v>
      </c>
      <c r="AN208" s="154">
        <v>13938909393</v>
      </c>
      <c r="AO208" s="209" t="s">
        <v>509</v>
      </c>
      <c r="AP208" s="155" t="s">
        <v>203</v>
      </c>
      <c r="AQ208" s="210">
        <v>15738696691</v>
      </c>
      <c r="AR208" s="143"/>
      <c r="AS208" s="154"/>
      <c r="AT208" s="156"/>
      <c r="AU208" s="154"/>
      <c r="AV208" s="151"/>
      <c r="AW208" s="154"/>
    </row>
    <row r="209" customFormat="1" ht="54" spans="1:49">
      <c r="A209" s="144">
        <v>193</v>
      </c>
      <c r="B209" s="149" t="s">
        <v>1878</v>
      </c>
      <c r="C209" s="148"/>
      <c r="D209" s="148" t="str">
        <f t="shared" si="5"/>
        <v>新建</v>
      </c>
      <c r="E209" s="148" t="s">
        <v>197</v>
      </c>
      <c r="F209" s="148"/>
      <c r="G209" s="149" t="s">
        <v>1879</v>
      </c>
      <c r="H209" s="150" t="s">
        <v>1880</v>
      </c>
      <c r="I209" s="150">
        <v>30000</v>
      </c>
      <c r="J209" s="148" t="s">
        <v>1092</v>
      </c>
      <c r="K209" s="148" t="s">
        <v>1093</v>
      </c>
      <c r="L209" s="169">
        <v>0</v>
      </c>
      <c r="M209" s="169">
        <v>30000</v>
      </c>
      <c r="N209" s="169">
        <v>0</v>
      </c>
      <c r="O209" s="169">
        <v>0</v>
      </c>
      <c r="P209" s="169">
        <v>0</v>
      </c>
      <c r="Q209" s="169">
        <v>0</v>
      </c>
      <c r="R209" s="189">
        <v>30000</v>
      </c>
      <c r="S209" s="147" t="s">
        <v>504</v>
      </c>
      <c r="T209" s="149" t="s">
        <v>203</v>
      </c>
      <c r="U209" s="149" t="s">
        <v>204</v>
      </c>
      <c r="V209" s="149" t="s">
        <v>205</v>
      </c>
      <c r="W209" s="149" t="s">
        <v>205</v>
      </c>
      <c r="X209" s="149" t="s">
        <v>205</v>
      </c>
      <c r="Y209" s="149" t="s">
        <v>205</v>
      </c>
      <c r="Z209" s="149" t="s">
        <v>205</v>
      </c>
      <c r="AA209" s="171">
        <v>0</v>
      </c>
      <c r="AB209" s="171">
        <v>0</v>
      </c>
      <c r="AC209" s="171">
        <v>0</v>
      </c>
      <c r="AD209" s="208"/>
      <c r="AE209" s="147" t="s">
        <v>1287</v>
      </c>
      <c r="AF209" s="147" t="s">
        <v>1288</v>
      </c>
      <c r="AG209" s="163" t="s">
        <v>1881</v>
      </c>
      <c r="AH209" s="162" t="s">
        <v>209</v>
      </c>
      <c r="AI209" s="172" t="s">
        <v>1882</v>
      </c>
      <c r="AJ209" s="172" t="s">
        <v>1104</v>
      </c>
      <c r="AK209" s="147" t="s">
        <v>209</v>
      </c>
      <c r="AL209" s="147" t="s">
        <v>209</v>
      </c>
      <c r="AM209" s="151" t="s">
        <v>209</v>
      </c>
      <c r="AN209" s="154" t="s">
        <v>1106</v>
      </c>
      <c r="AO209" s="211">
        <v>18595767516</v>
      </c>
      <c r="AP209" s="210" t="s">
        <v>1106</v>
      </c>
      <c r="AQ209" s="210" t="s">
        <v>203</v>
      </c>
      <c r="AR209" s="143"/>
      <c r="AS209" s="154" t="s">
        <v>234</v>
      </c>
      <c r="AT209" s="156" t="s">
        <v>1883</v>
      </c>
      <c r="AU209" s="154" t="s">
        <v>219</v>
      </c>
      <c r="AV209" s="151"/>
      <c r="AW209" s="154"/>
    </row>
    <row r="210" customFormat="1" ht="54" spans="1:49">
      <c r="A210" s="144">
        <v>194</v>
      </c>
      <c r="B210" s="149" t="s">
        <v>1884</v>
      </c>
      <c r="C210" s="148"/>
      <c r="D210" s="148" t="str">
        <f t="shared" si="5"/>
        <v>新建</v>
      </c>
      <c r="E210" s="148" t="s">
        <v>197</v>
      </c>
      <c r="F210" s="148"/>
      <c r="G210" s="149" t="s">
        <v>1885</v>
      </c>
      <c r="H210" s="150" t="s">
        <v>16</v>
      </c>
      <c r="I210" s="150">
        <v>30000</v>
      </c>
      <c r="J210" s="148" t="s">
        <v>1092</v>
      </c>
      <c r="K210" s="148" t="s">
        <v>1093</v>
      </c>
      <c r="L210" s="169">
        <v>0</v>
      </c>
      <c r="M210" s="169">
        <v>30000</v>
      </c>
      <c r="N210" s="169">
        <v>0</v>
      </c>
      <c r="O210" s="169">
        <v>0</v>
      </c>
      <c r="P210" s="169">
        <v>0</v>
      </c>
      <c r="Q210" s="169">
        <v>0</v>
      </c>
      <c r="R210" s="150">
        <v>30000</v>
      </c>
      <c r="S210" s="147" t="s">
        <v>504</v>
      </c>
      <c r="T210" s="149" t="s">
        <v>203</v>
      </c>
      <c r="U210" s="149" t="s">
        <v>204</v>
      </c>
      <c r="V210" s="149" t="s">
        <v>205</v>
      </c>
      <c r="W210" s="149" t="s">
        <v>205</v>
      </c>
      <c r="X210" s="149" t="s">
        <v>205</v>
      </c>
      <c r="Y210" s="149" t="s">
        <v>205</v>
      </c>
      <c r="Z210" s="149" t="s">
        <v>205</v>
      </c>
      <c r="AA210" s="171">
        <v>0</v>
      </c>
      <c r="AB210" s="171">
        <v>0</v>
      </c>
      <c r="AC210" s="171">
        <v>0</v>
      </c>
      <c r="AD210" s="208"/>
      <c r="AE210" s="147" t="s">
        <v>206</v>
      </c>
      <c r="AF210" s="147" t="s">
        <v>207</v>
      </c>
      <c r="AG210" s="163" t="s">
        <v>505</v>
      </c>
      <c r="AH210" s="162" t="s">
        <v>209</v>
      </c>
      <c r="AI210" s="172" t="s">
        <v>1697</v>
      </c>
      <c r="AJ210" s="172" t="s">
        <v>507</v>
      </c>
      <c r="AK210" s="147" t="s">
        <v>209</v>
      </c>
      <c r="AL210" s="147" t="s">
        <v>209</v>
      </c>
      <c r="AM210" s="151" t="s">
        <v>209</v>
      </c>
      <c r="AN210" s="154" t="s">
        <v>508</v>
      </c>
      <c r="AO210" s="211">
        <v>13938909394</v>
      </c>
      <c r="AP210" s="154" t="s">
        <v>509</v>
      </c>
      <c r="AQ210" s="210" t="s">
        <v>203</v>
      </c>
      <c r="AR210" s="143"/>
      <c r="AS210" s="154" t="s">
        <v>234</v>
      </c>
      <c r="AT210" s="156" t="s">
        <v>1886</v>
      </c>
      <c r="AU210" s="154" t="s">
        <v>219</v>
      </c>
      <c r="AV210" s="151"/>
      <c r="AW210" s="154"/>
    </row>
    <row r="211" customFormat="1" ht="84" customHeight="1" spans="1:49">
      <c r="A211" s="144">
        <v>195</v>
      </c>
      <c r="B211" s="163" t="s">
        <v>1887</v>
      </c>
      <c r="C211" s="148"/>
      <c r="D211" s="148" t="str">
        <f t="shared" si="5"/>
        <v>新建</v>
      </c>
      <c r="E211" s="148"/>
      <c r="F211" s="252" t="s">
        <v>225</v>
      </c>
      <c r="G211" s="163" t="s">
        <v>1888</v>
      </c>
      <c r="H211" s="150" t="s">
        <v>216</v>
      </c>
      <c r="I211" s="189">
        <v>30000</v>
      </c>
      <c r="J211" s="148" t="s">
        <v>1092</v>
      </c>
      <c r="K211" s="148" t="s">
        <v>1145</v>
      </c>
      <c r="L211" s="140">
        <v>0</v>
      </c>
      <c r="M211" s="169">
        <v>30000</v>
      </c>
      <c r="N211" s="169"/>
      <c r="O211" s="169"/>
      <c r="P211" s="169"/>
      <c r="Q211" s="169"/>
      <c r="R211" s="189">
        <v>20000</v>
      </c>
      <c r="S211" s="147" t="s">
        <v>1889</v>
      </c>
      <c r="T211" s="149"/>
      <c r="U211" s="163" t="s">
        <v>269</v>
      </c>
      <c r="V211" s="149" t="s">
        <v>205</v>
      </c>
      <c r="W211" s="149" t="s">
        <v>205</v>
      </c>
      <c r="X211" s="149" t="s">
        <v>205</v>
      </c>
      <c r="Y211" s="149" t="s">
        <v>205</v>
      </c>
      <c r="Z211" s="149" t="s">
        <v>205</v>
      </c>
      <c r="AA211" s="244"/>
      <c r="AB211" s="244"/>
      <c r="AC211" s="244"/>
      <c r="AD211" s="171"/>
      <c r="AE211" s="162" t="s">
        <v>219</v>
      </c>
      <c r="AF211" s="148" t="s">
        <v>219</v>
      </c>
      <c r="AG211" s="149" t="s">
        <v>1890</v>
      </c>
      <c r="AH211" s="147" t="s">
        <v>763</v>
      </c>
      <c r="AI211" s="147" t="s">
        <v>1891</v>
      </c>
      <c r="AJ211" s="148" t="s">
        <v>1723</v>
      </c>
      <c r="AK211" s="147" t="s">
        <v>763</v>
      </c>
      <c r="AL211" s="147" t="s">
        <v>763</v>
      </c>
      <c r="AM211" s="151">
        <v>15617208066</v>
      </c>
      <c r="AN211" s="228" t="s">
        <v>1725</v>
      </c>
      <c r="AO211" s="154"/>
      <c r="AP211" s="154">
        <v>15617208066</v>
      </c>
      <c r="AQ211" s="154"/>
      <c r="AR211" s="143"/>
      <c r="AS211" s="154"/>
      <c r="AT211" s="156"/>
      <c r="AU211" s="154"/>
      <c r="AV211" s="151"/>
      <c r="AW211" s="154"/>
    </row>
    <row r="212" customFormat="1" ht="80" customHeight="1" spans="1:49">
      <c r="A212" s="144">
        <v>196</v>
      </c>
      <c r="B212" s="163" t="s">
        <v>1892</v>
      </c>
      <c r="C212" s="148"/>
      <c r="D212" s="148" t="str">
        <f t="shared" si="5"/>
        <v>新建</v>
      </c>
      <c r="E212" s="147"/>
      <c r="F212" s="148"/>
      <c r="G212" s="236" t="s">
        <v>1893</v>
      </c>
      <c r="H212" s="150" t="s">
        <v>288</v>
      </c>
      <c r="I212" s="189">
        <v>28000</v>
      </c>
      <c r="J212" s="207" t="s">
        <v>1092</v>
      </c>
      <c r="K212" s="207" t="s">
        <v>1093</v>
      </c>
      <c r="L212" s="169"/>
      <c r="M212" s="169"/>
      <c r="N212" s="169"/>
      <c r="O212" s="169"/>
      <c r="P212" s="169"/>
      <c r="Q212" s="169"/>
      <c r="R212" s="189">
        <v>20000</v>
      </c>
      <c r="S212" s="147" t="s">
        <v>1605</v>
      </c>
      <c r="T212" s="149"/>
      <c r="U212" s="236"/>
      <c r="V212" s="236"/>
      <c r="W212" s="236"/>
      <c r="X212" s="149"/>
      <c r="Y212" s="149"/>
      <c r="Z212" s="236"/>
      <c r="AA212" s="191"/>
      <c r="AB212" s="159"/>
      <c r="AC212" s="159"/>
      <c r="AD212" s="171"/>
      <c r="AE212" s="148" t="s">
        <v>1147</v>
      </c>
      <c r="AF212" s="148" t="s">
        <v>1148</v>
      </c>
      <c r="AG212" s="236" t="s">
        <v>1894</v>
      </c>
      <c r="AH212" s="147" t="s">
        <v>378</v>
      </c>
      <c r="AI212" s="147" t="s">
        <v>1895</v>
      </c>
      <c r="AJ212" s="147"/>
      <c r="AK212" s="147" t="s">
        <v>378</v>
      </c>
      <c r="AL212" s="147" t="s">
        <v>378</v>
      </c>
      <c r="AM212" s="151"/>
      <c r="AN212" s="175"/>
      <c r="AO212" s="154"/>
      <c r="AP212" s="154"/>
      <c r="AQ212" s="154"/>
      <c r="AR212" s="239"/>
      <c r="AS212" s="154"/>
      <c r="AT212" s="156"/>
      <c r="AU212" s="154"/>
      <c r="AV212" s="151"/>
      <c r="AW212" s="154"/>
    </row>
    <row r="213" customFormat="1" ht="60" customHeight="1" spans="1:49">
      <c r="A213" s="144">
        <v>197</v>
      </c>
      <c r="B213" s="149" t="s">
        <v>1896</v>
      </c>
      <c r="C213" s="148"/>
      <c r="D213" s="148" t="str">
        <f t="shared" si="5"/>
        <v>新建</v>
      </c>
      <c r="E213" s="148" t="s">
        <v>197</v>
      </c>
      <c r="F213" s="148"/>
      <c r="G213" s="149" t="s">
        <v>1897</v>
      </c>
      <c r="H213" s="150" t="s">
        <v>44</v>
      </c>
      <c r="I213" s="150">
        <v>28000</v>
      </c>
      <c r="J213" s="147" t="s">
        <v>1092</v>
      </c>
      <c r="K213" s="147" t="s">
        <v>1093</v>
      </c>
      <c r="L213" s="169">
        <v>0</v>
      </c>
      <c r="M213" s="169">
        <v>28000</v>
      </c>
      <c r="N213" s="169">
        <v>0</v>
      </c>
      <c r="O213" s="169">
        <v>0</v>
      </c>
      <c r="P213" s="169">
        <v>0</v>
      </c>
      <c r="Q213" s="169"/>
      <c r="R213" s="150">
        <v>28000</v>
      </c>
      <c r="S213" s="147" t="s">
        <v>504</v>
      </c>
      <c r="T213" s="149"/>
      <c r="U213" s="149" t="s">
        <v>1898</v>
      </c>
      <c r="V213" s="149" t="s">
        <v>205</v>
      </c>
      <c r="W213" s="149" t="s">
        <v>205</v>
      </c>
      <c r="X213" s="149" t="s">
        <v>205</v>
      </c>
      <c r="Y213" s="149" t="s">
        <v>205</v>
      </c>
      <c r="Z213" s="149" t="s">
        <v>205</v>
      </c>
      <c r="AA213" s="149">
        <v>0</v>
      </c>
      <c r="AB213" s="149">
        <v>0</v>
      </c>
      <c r="AC213" s="149">
        <v>0</v>
      </c>
      <c r="AD213" s="171"/>
      <c r="AE213" s="147" t="s">
        <v>206</v>
      </c>
      <c r="AF213" s="147" t="s">
        <v>207</v>
      </c>
      <c r="AG213" s="149" t="s">
        <v>1899</v>
      </c>
      <c r="AH213" s="149" t="s">
        <v>485</v>
      </c>
      <c r="AI213" s="149" t="s">
        <v>1900</v>
      </c>
      <c r="AJ213" s="147" t="s">
        <v>485</v>
      </c>
      <c r="AK213" s="224" t="s">
        <v>487</v>
      </c>
      <c r="AL213" s="224" t="s">
        <v>487</v>
      </c>
      <c r="AM213" s="261" t="s">
        <v>487</v>
      </c>
      <c r="AN213" s="154" t="s">
        <v>1901</v>
      </c>
      <c r="AO213" s="154">
        <v>18106751602</v>
      </c>
      <c r="AP213" s="154" t="s">
        <v>1901</v>
      </c>
      <c r="AQ213" s="154"/>
      <c r="AR213" s="154"/>
      <c r="AS213" s="155" t="s">
        <v>234</v>
      </c>
      <c r="AT213" s="156" t="s">
        <v>1902</v>
      </c>
      <c r="AU213" s="154" t="s">
        <v>1903</v>
      </c>
      <c r="AV213" s="157"/>
      <c r="AW213" s="155"/>
    </row>
    <row r="214" customFormat="1" ht="81" spans="1:49">
      <c r="A214" s="144">
        <v>198</v>
      </c>
      <c r="B214" s="163" t="s">
        <v>1904</v>
      </c>
      <c r="C214" s="148"/>
      <c r="D214" s="148" t="str">
        <f t="shared" si="5"/>
        <v>新建</v>
      </c>
      <c r="E214" s="148" t="s">
        <v>197</v>
      </c>
      <c r="F214" s="148"/>
      <c r="G214" s="149" t="s">
        <v>1905</v>
      </c>
      <c r="H214" s="150" t="s">
        <v>216</v>
      </c>
      <c r="I214" s="189">
        <v>26000</v>
      </c>
      <c r="J214" s="148" t="s">
        <v>1092</v>
      </c>
      <c r="K214" s="148" t="s">
        <v>1093</v>
      </c>
      <c r="L214" s="169">
        <v>0</v>
      </c>
      <c r="M214" s="169">
        <v>26000</v>
      </c>
      <c r="N214" s="169">
        <v>0</v>
      </c>
      <c r="O214" s="169">
        <v>0</v>
      </c>
      <c r="P214" s="169">
        <v>0</v>
      </c>
      <c r="Q214" s="169"/>
      <c r="R214" s="190">
        <v>20000</v>
      </c>
      <c r="S214" s="159" t="s">
        <v>1332</v>
      </c>
      <c r="T214" s="149"/>
      <c r="U214" s="191" t="s">
        <v>269</v>
      </c>
      <c r="V214" s="191" t="s">
        <v>269</v>
      </c>
      <c r="W214" s="191" t="s">
        <v>269</v>
      </c>
      <c r="X214" s="191" t="s">
        <v>205</v>
      </c>
      <c r="Y214" s="191" t="s">
        <v>205</v>
      </c>
      <c r="Z214" s="191" t="s">
        <v>205</v>
      </c>
      <c r="AA214" s="191">
        <v>80</v>
      </c>
      <c r="AB214" s="159">
        <v>80</v>
      </c>
      <c r="AC214" s="159">
        <v>0</v>
      </c>
      <c r="AD214" s="171"/>
      <c r="AE214" s="147" t="s">
        <v>219</v>
      </c>
      <c r="AF214" s="147" t="s">
        <v>219</v>
      </c>
      <c r="AG214" s="149" t="s">
        <v>1906</v>
      </c>
      <c r="AH214" s="147" t="s">
        <v>272</v>
      </c>
      <c r="AI214" s="147" t="s">
        <v>1907</v>
      </c>
      <c r="AJ214" s="147" t="s">
        <v>272</v>
      </c>
      <c r="AK214" s="147" t="s">
        <v>272</v>
      </c>
      <c r="AL214" s="147" t="s">
        <v>272</v>
      </c>
      <c r="AM214" s="151" t="s">
        <v>1908</v>
      </c>
      <c r="AN214" s="175">
        <v>18618399022</v>
      </c>
      <c r="AO214" s="154" t="s">
        <v>1908</v>
      </c>
      <c r="AP214" s="154"/>
      <c r="AQ214" s="154">
        <v>18618399022</v>
      </c>
      <c r="AR214" s="143"/>
      <c r="AS214" s="154" t="s">
        <v>234</v>
      </c>
      <c r="AT214" s="192" t="s">
        <v>1909</v>
      </c>
      <c r="AU214" s="154"/>
      <c r="AV214" s="157"/>
      <c r="AW214" s="155"/>
    </row>
    <row r="215" customFormat="1" ht="40.5" spans="1:49">
      <c r="A215" s="144">
        <v>199</v>
      </c>
      <c r="B215" s="163" t="s">
        <v>1910</v>
      </c>
      <c r="C215" s="148"/>
      <c r="D215" s="148" t="str">
        <f t="shared" si="5"/>
        <v>新建</v>
      </c>
      <c r="E215" s="147"/>
      <c r="F215" s="148"/>
      <c r="G215" s="236" t="s">
        <v>1911</v>
      </c>
      <c r="H215" s="150" t="s">
        <v>1801</v>
      </c>
      <c r="I215" s="189">
        <v>26000</v>
      </c>
      <c r="J215" s="207" t="s">
        <v>1092</v>
      </c>
      <c r="K215" s="207" t="s">
        <v>1093</v>
      </c>
      <c r="L215" s="169"/>
      <c r="M215" s="169"/>
      <c r="N215" s="169"/>
      <c r="O215" s="169"/>
      <c r="P215" s="169"/>
      <c r="Q215" s="169"/>
      <c r="R215" s="189">
        <v>22000</v>
      </c>
      <c r="S215" s="147" t="s">
        <v>1284</v>
      </c>
      <c r="T215" s="149"/>
      <c r="U215" s="236"/>
      <c r="V215" s="236"/>
      <c r="W215" s="236"/>
      <c r="X215" s="149"/>
      <c r="Y215" s="149"/>
      <c r="Z215" s="236"/>
      <c r="AA215" s="191"/>
      <c r="AB215" s="159"/>
      <c r="AC215" s="159"/>
      <c r="AD215" s="171"/>
      <c r="AE215" s="147" t="s">
        <v>219</v>
      </c>
      <c r="AF215" s="147" t="s">
        <v>1912</v>
      </c>
      <c r="AG215" s="236" t="s">
        <v>1913</v>
      </c>
      <c r="AH215" s="147" t="s">
        <v>378</v>
      </c>
      <c r="AI215" s="149" t="s">
        <v>1914</v>
      </c>
      <c r="AJ215" s="147"/>
      <c r="AK215" s="147" t="s">
        <v>378</v>
      </c>
      <c r="AL215" s="147" t="s">
        <v>378</v>
      </c>
      <c r="AM215" s="151"/>
      <c r="AN215" s="175"/>
      <c r="AO215" s="154"/>
      <c r="AP215" s="154"/>
      <c r="AQ215" s="154"/>
      <c r="AR215" s="239"/>
      <c r="AS215" s="154"/>
      <c r="AT215" s="156"/>
      <c r="AU215" s="154"/>
      <c r="AV215" s="151"/>
      <c r="AW215" s="154"/>
    </row>
    <row r="216" customFormat="1" ht="40.5" spans="1:49">
      <c r="A216" s="144">
        <v>200</v>
      </c>
      <c r="B216" s="176" t="s">
        <v>1915</v>
      </c>
      <c r="C216" s="148"/>
      <c r="D216" s="148" t="str">
        <f t="shared" si="5"/>
        <v>新建</v>
      </c>
      <c r="E216" s="148" t="s">
        <v>197</v>
      </c>
      <c r="F216" s="148"/>
      <c r="G216" s="159" t="s">
        <v>1916</v>
      </c>
      <c r="H216" s="178" t="s">
        <v>1917</v>
      </c>
      <c r="I216" s="276">
        <v>26000</v>
      </c>
      <c r="J216" s="162" t="s">
        <v>1092</v>
      </c>
      <c r="K216" s="162" t="s">
        <v>1093</v>
      </c>
      <c r="L216" s="168">
        <v>0</v>
      </c>
      <c r="M216" s="168">
        <v>0</v>
      </c>
      <c r="N216" s="168">
        <v>0</v>
      </c>
      <c r="O216" s="168">
        <v>0</v>
      </c>
      <c r="P216" s="168">
        <v>0</v>
      </c>
      <c r="Q216" s="169"/>
      <c r="R216" s="276">
        <v>15000</v>
      </c>
      <c r="S216" s="158" t="s">
        <v>1918</v>
      </c>
      <c r="T216" s="149"/>
      <c r="U216" s="202" t="s">
        <v>1919</v>
      </c>
      <c r="V216" s="149" t="s">
        <v>205</v>
      </c>
      <c r="W216" s="149" t="s">
        <v>269</v>
      </c>
      <c r="X216" s="149" t="s">
        <v>205</v>
      </c>
      <c r="Y216" s="149" t="s">
        <v>205</v>
      </c>
      <c r="Z216" s="149" t="s">
        <v>205</v>
      </c>
      <c r="AA216" s="170">
        <v>0</v>
      </c>
      <c r="AB216" s="170">
        <v>0</v>
      </c>
      <c r="AC216" s="170">
        <v>0</v>
      </c>
      <c r="AD216" s="171"/>
      <c r="AE216" s="147" t="s">
        <v>579</v>
      </c>
      <c r="AF216" s="147" t="s">
        <v>580</v>
      </c>
      <c r="AG216" s="201" t="s">
        <v>1920</v>
      </c>
      <c r="AH216" s="147" t="s">
        <v>221</v>
      </c>
      <c r="AI216" s="172" t="s">
        <v>245</v>
      </c>
      <c r="AJ216" s="147"/>
      <c r="AK216" s="147" t="s">
        <v>221</v>
      </c>
      <c r="AL216" s="147" t="s">
        <v>221</v>
      </c>
      <c r="AM216" s="263" t="s">
        <v>133</v>
      </c>
      <c r="AN216" s="152" t="s">
        <v>232</v>
      </c>
      <c r="AO216" s="152" t="s">
        <v>1921</v>
      </c>
      <c r="AP216" s="154"/>
      <c r="AQ216" s="175"/>
      <c r="AR216" s="143"/>
      <c r="AS216" s="155" t="s">
        <v>234</v>
      </c>
      <c r="AT216" s="154" t="s">
        <v>1922</v>
      </c>
      <c r="AU216" s="154" t="s">
        <v>1923</v>
      </c>
      <c r="AV216" s="151" t="s">
        <v>384</v>
      </c>
      <c r="AW216" s="154"/>
    </row>
    <row r="217" customFormat="1" ht="40.5" spans="1:49">
      <c r="A217" s="144">
        <v>201</v>
      </c>
      <c r="B217" s="149" t="s">
        <v>1924</v>
      </c>
      <c r="C217" s="148"/>
      <c r="D217" s="148" t="str">
        <f t="shared" si="5"/>
        <v>新建</v>
      </c>
      <c r="E217" s="148" t="s">
        <v>197</v>
      </c>
      <c r="F217" s="148"/>
      <c r="G217" s="149" t="s">
        <v>1925</v>
      </c>
      <c r="H217" s="150" t="s">
        <v>44</v>
      </c>
      <c r="I217" s="150">
        <v>26000</v>
      </c>
      <c r="J217" s="147" t="s">
        <v>1092</v>
      </c>
      <c r="K217" s="147" t="s">
        <v>1093</v>
      </c>
      <c r="L217" s="169">
        <v>0</v>
      </c>
      <c r="M217" s="169">
        <v>26000</v>
      </c>
      <c r="N217" s="169">
        <v>0</v>
      </c>
      <c r="O217" s="169">
        <v>0</v>
      </c>
      <c r="P217" s="169">
        <v>0</v>
      </c>
      <c r="Q217" s="169"/>
      <c r="R217" s="150">
        <v>26000</v>
      </c>
      <c r="S217" s="147" t="s">
        <v>504</v>
      </c>
      <c r="T217" s="149"/>
      <c r="U217" s="149" t="s">
        <v>1926</v>
      </c>
      <c r="V217" s="149" t="s">
        <v>205</v>
      </c>
      <c r="W217" s="149" t="s">
        <v>1927</v>
      </c>
      <c r="X217" s="149" t="s">
        <v>205</v>
      </c>
      <c r="Y217" s="149" t="s">
        <v>205</v>
      </c>
      <c r="Z217" s="149" t="s">
        <v>205</v>
      </c>
      <c r="AA217" s="149">
        <v>0</v>
      </c>
      <c r="AB217" s="149">
        <v>0</v>
      </c>
      <c r="AC217" s="149">
        <v>0</v>
      </c>
      <c r="AD217" s="171"/>
      <c r="AE217" s="147" t="s">
        <v>206</v>
      </c>
      <c r="AF217" s="147" t="s">
        <v>207</v>
      </c>
      <c r="AG217" s="149" t="s">
        <v>1928</v>
      </c>
      <c r="AH217" s="149" t="s">
        <v>485</v>
      </c>
      <c r="AI217" s="149" t="s">
        <v>1929</v>
      </c>
      <c r="AJ217" s="147" t="s">
        <v>485</v>
      </c>
      <c r="AK217" s="224" t="s">
        <v>487</v>
      </c>
      <c r="AL217" s="224" t="s">
        <v>487</v>
      </c>
      <c r="AM217" s="261" t="s">
        <v>487</v>
      </c>
      <c r="AN217" s="154" t="s">
        <v>1930</v>
      </c>
      <c r="AO217" s="154">
        <v>13503891122</v>
      </c>
      <c r="AP217" s="154" t="s">
        <v>1930</v>
      </c>
      <c r="AQ217" s="154"/>
      <c r="AR217" s="154"/>
      <c r="AS217" s="155" t="s">
        <v>234</v>
      </c>
      <c r="AT217" s="156" t="s">
        <v>1931</v>
      </c>
      <c r="AU217" s="154" t="s">
        <v>1932</v>
      </c>
      <c r="AV217" s="151" t="s">
        <v>687</v>
      </c>
      <c r="AW217" s="154" t="s">
        <v>1933</v>
      </c>
    </row>
    <row r="218" customFormat="1" ht="67.5" spans="1:49">
      <c r="A218" s="144">
        <v>202</v>
      </c>
      <c r="B218" s="191" t="s">
        <v>1934</v>
      </c>
      <c r="C218" s="148"/>
      <c r="D218" s="148" t="str">
        <f t="shared" si="5"/>
        <v>新建</v>
      </c>
      <c r="E218" s="148" t="s">
        <v>197</v>
      </c>
      <c r="F218" s="148" t="s">
        <v>197</v>
      </c>
      <c r="G218" s="149" t="s">
        <v>1935</v>
      </c>
      <c r="H218" s="150" t="s">
        <v>1936</v>
      </c>
      <c r="I218" s="189">
        <v>25000</v>
      </c>
      <c r="J218" s="162" t="s">
        <v>1092</v>
      </c>
      <c r="K218" s="162" t="s">
        <v>1145</v>
      </c>
      <c r="L218" s="180">
        <v>0</v>
      </c>
      <c r="M218" s="180">
        <v>25000</v>
      </c>
      <c r="N218" s="180">
        <v>0</v>
      </c>
      <c r="O218" s="180">
        <v>0</v>
      </c>
      <c r="P218" s="180">
        <v>0</v>
      </c>
      <c r="Q218" s="198"/>
      <c r="R218" s="189">
        <v>12000</v>
      </c>
      <c r="S218" s="149" t="s">
        <v>1937</v>
      </c>
      <c r="T218" s="149"/>
      <c r="U218" s="149" t="s">
        <v>269</v>
      </c>
      <c r="V218" s="149" t="s">
        <v>1356</v>
      </c>
      <c r="W218" s="149" t="s">
        <v>602</v>
      </c>
      <c r="X218" s="149" t="s">
        <v>375</v>
      </c>
      <c r="Y218" s="149" t="s">
        <v>375</v>
      </c>
      <c r="Z218" s="149" t="s">
        <v>1356</v>
      </c>
      <c r="AA218" s="149"/>
      <c r="AB218" s="149"/>
      <c r="AC218" s="149"/>
      <c r="AD218" s="171"/>
      <c r="AE218" s="147" t="s">
        <v>219</v>
      </c>
      <c r="AF218" s="147" t="s">
        <v>219</v>
      </c>
      <c r="AG218" s="149" t="s">
        <v>1938</v>
      </c>
      <c r="AH218" s="147" t="s">
        <v>368</v>
      </c>
      <c r="AI218" s="172" t="s">
        <v>758</v>
      </c>
      <c r="AJ218" s="147" t="s">
        <v>368</v>
      </c>
      <c r="AK218" s="203" t="s">
        <v>368</v>
      </c>
      <c r="AL218" s="203" t="s">
        <v>368</v>
      </c>
      <c r="AM218" s="205" t="s">
        <v>368</v>
      </c>
      <c r="AN218" s="154" t="s">
        <v>1939</v>
      </c>
      <c r="AO218" s="175">
        <v>17638705333</v>
      </c>
      <c r="AP218" s="154"/>
      <c r="AQ218" s="154">
        <v>17638705333</v>
      </c>
      <c r="AR218" s="143"/>
      <c r="AS218" s="154" t="s">
        <v>234</v>
      </c>
      <c r="AT218" s="167" t="s">
        <v>1940</v>
      </c>
      <c r="AU218" s="155" t="s">
        <v>219</v>
      </c>
      <c r="AV218" s="151"/>
      <c r="AW218" s="154"/>
    </row>
    <row r="219" customFormat="1" ht="54" spans="1:49">
      <c r="A219" s="144">
        <v>203</v>
      </c>
      <c r="B219" s="149" t="s">
        <v>1941</v>
      </c>
      <c r="C219" s="148"/>
      <c r="D219" s="148" t="str">
        <f t="shared" si="5"/>
        <v>新建</v>
      </c>
      <c r="E219" s="148" t="s">
        <v>197</v>
      </c>
      <c r="F219" s="148"/>
      <c r="G219" s="149" t="s">
        <v>1942</v>
      </c>
      <c r="H219" s="150" t="s">
        <v>44</v>
      </c>
      <c r="I219" s="150">
        <v>25000</v>
      </c>
      <c r="J219" s="147" t="s">
        <v>1092</v>
      </c>
      <c r="K219" s="147" t="s">
        <v>1093</v>
      </c>
      <c r="L219" s="169">
        <v>0</v>
      </c>
      <c r="M219" s="169">
        <v>25000</v>
      </c>
      <c r="N219" s="169">
        <v>0</v>
      </c>
      <c r="O219" s="169">
        <v>0</v>
      </c>
      <c r="P219" s="169">
        <v>0</v>
      </c>
      <c r="Q219" s="169"/>
      <c r="R219" s="150">
        <v>25000</v>
      </c>
      <c r="S219" s="147" t="s">
        <v>504</v>
      </c>
      <c r="T219" s="149"/>
      <c r="U219" s="149" t="s">
        <v>1943</v>
      </c>
      <c r="V219" s="149" t="s">
        <v>205</v>
      </c>
      <c r="W219" s="149" t="s">
        <v>205</v>
      </c>
      <c r="X219" s="149" t="s">
        <v>205</v>
      </c>
      <c r="Y219" s="149" t="s">
        <v>205</v>
      </c>
      <c r="Z219" s="149" t="s">
        <v>617</v>
      </c>
      <c r="AA219" s="149">
        <v>0</v>
      </c>
      <c r="AB219" s="149">
        <v>0</v>
      </c>
      <c r="AC219" s="149">
        <v>0</v>
      </c>
      <c r="AD219" s="171"/>
      <c r="AE219" s="147" t="s">
        <v>206</v>
      </c>
      <c r="AF219" s="147" t="s">
        <v>207</v>
      </c>
      <c r="AG219" s="149" t="s">
        <v>1944</v>
      </c>
      <c r="AH219" s="149" t="s">
        <v>485</v>
      </c>
      <c r="AI219" s="149" t="s">
        <v>1945</v>
      </c>
      <c r="AJ219" s="147" t="s">
        <v>485</v>
      </c>
      <c r="AK219" s="224" t="s">
        <v>487</v>
      </c>
      <c r="AL219" s="224" t="s">
        <v>487</v>
      </c>
      <c r="AM219" s="261" t="s">
        <v>487</v>
      </c>
      <c r="AN219" s="154" t="s">
        <v>1946</v>
      </c>
      <c r="AO219" s="154">
        <v>18103740266</v>
      </c>
      <c r="AP219" s="154" t="s">
        <v>1946</v>
      </c>
      <c r="AQ219" s="154"/>
      <c r="AR219" s="154"/>
      <c r="AS219" s="155" t="s">
        <v>234</v>
      </c>
      <c r="AT219" s="156" t="s">
        <v>1947</v>
      </c>
      <c r="AU219" s="154" t="s">
        <v>1948</v>
      </c>
      <c r="AV219" s="151" t="s">
        <v>687</v>
      </c>
      <c r="AW219" s="154" t="s">
        <v>1949</v>
      </c>
    </row>
    <row r="220" customFormat="1" ht="40.5" spans="1:49">
      <c r="A220" s="144">
        <v>204</v>
      </c>
      <c r="B220" s="163" t="s">
        <v>1950</v>
      </c>
      <c r="C220" s="148"/>
      <c r="D220" s="148" t="str">
        <f t="shared" si="5"/>
        <v>新建</v>
      </c>
      <c r="E220" s="147"/>
      <c r="F220" s="148"/>
      <c r="G220" s="236" t="s">
        <v>1951</v>
      </c>
      <c r="H220" s="150" t="s">
        <v>44</v>
      </c>
      <c r="I220" s="189">
        <v>23000</v>
      </c>
      <c r="J220" s="207" t="s">
        <v>1092</v>
      </c>
      <c r="K220" s="207" t="s">
        <v>1093</v>
      </c>
      <c r="L220" s="169"/>
      <c r="M220" s="169"/>
      <c r="N220" s="169"/>
      <c r="O220" s="169"/>
      <c r="P220" s="169"/>
      <c r="Q220" s="169"/>
      <c r="R220" s="189">
        <v>23000</v>
      </c>
      <c r="S220" s="186" t="s">
        <v>504</v>
      </c>
      <c r="T220" s="149"/>
      <c r="U220" s="236"/>
      <c r="V220" s="236"/>
      <c r="W220" s="236"/>
      <c r="X220" s="149"/>
      <c r="Y220" s="149"/>
      <c r="Z220" s="236"/>
      <c r="AA220" s="191"/>
      <c r="AB220" s="159"/>
      <c r="AC220" s="159"/>
      <c r="AD220" s="171"/>
      <c r="AE220" s="147" t="s">
        <v>219</v>
      </c>
      <c r="AF220" s="147" t="s">
        <v>1656</v>
      </c>
      <c r="AG220" s="236" t="s">
        <v>1952</v>
      </c>
      <c r="AH220" s="147" t="s">
        <v>378</v>
      </c>
      <c r="AI220" s="147" t="s">
        <v>619</v>
      </c>
      <c r="AJ220" s="147"/>
      <c r="AK220" s="147" t="s">
        <v>378</v>
      </c>
      <c r="AL220" s="147" t="s">
        <v>378</v>
      </c>
      <c r="AM220" s="151"/>
      <c r="AN220" s="175"/>
      <c r="AO220" s="154"/>
      <c r="AP220" s="154"/>
      <c r="AQ220" s="154"/>
      <c r="AR220" s="239"/>
      <c r="AS220" s="154"/>
      <c r="AT220" s="156"/>
      <c r="AU220" s="154"/>
      <c r="AV220" s="151"/>
      <c r="AW220" s="154"/>
    </row>
    <row r="221" customFormat="1" ht="81" spans="1:49">
      <c r="A221" s="144">
        <v>205</v>
      </c>
      <c r="B221" s="163" t="s">
        <v>1953</v>
      </c>
      <c r="C221" s="148"/>
      <c r="D221" s="148" t="str">
        <f t="shared" si="5"/>
        <v>新建</v>
      </c>
      <c r="E221" s="148" t="s">
        <v>197</v>
      </c>
      <c r="F221" s="148"/>
      <c r="G221" s="149" t="s">
        <v>1954</v>
      </c>
      <c r="H221" s="150" t="s">
        <v>80</v>
      </c>
      <c r="I221" s="189">
        <v>22000</v>
      </c>
      <c r="J221" s="148" t="s">
        <v>1092</v>
      </c>
      <c r="K221" s="148" t="s">
        <v>1093</v>
      </c>
      <c r="L221" s="169">
        <v>0</v>
      </c>
      <c r="M221" s="150">
        <v>22000</v>
      </c>
      <c r="N221" s="169">
        <v>0</v>
      </c>
      <c r="O221" s="169">
        <v>0</v>
      </c>
      <c r="P221" s="169">
        <v>0</v>
      </c>
      <c r="Q221" s="169"/>
      <c r="R221" s="189">
        <v>22000</v>
      </c>
      <c r="S221" s="206" t="s">
        <v>504</v>
      </c>
      <c r="T221" s="149"/>
      <c r="U221" s="191" t="s">
        <v>1955</v>
      </c>
      <c r="V221" s="191" t="s">
        <v>269</v>
      </c>
      <c r="W221" s="191" t="s">
        <v>269</v>
      </c>
      <c r="X221" s="191" t="s">
        <v>269</v>
      </c>
      <c r="Y221" s="191" t="s">
        <v>269</v>
      </c>
      <c r="Z221" s="191" t="s">
        <v>269</v>
      </c>
      <c r="AA221" s="191">
        <v>23</v>
      </c>
      <c r="AB221" s="159">
        <v>23</v>
      </c>
      <c r="AC221" s="159">
        <v>0</v>
      </c>
      <c r="AD221" s="171"/>
      <c r="AE221" s="147" t="s">
        <v>219</v>
      </c>
      <c r="AF221" s="147" t="s">
        <v>219</v>
      </c>
      <c r="AG221" s="149" t="s">
        <v>1956</v>
      </c>
      <c r="AH221" s="147" t="s">
        <v>272</v>
      </c>
      <c r="AI221" s="147" t="s">
        <v>1558</v>
      </c>
      <c r="AJ221" s="147" t="s">
        <v>272</v>
      </c>
      <c r="AK221" s="147" t="s">
        <v>272</v>
      </c>
      <c r="AL221" s="147" t="s">
        <v>272</v>
      </c>
      <c r="AM221" s="151" t="s">
        <v>1559</v>
      </c>
      <c r="AN221" s="175">
        <v>13837418333</v>
      </c>
      <c r="AO221" s="154" t="s">
        <v>1957</v>
      </c>
      <c r="AP221" s="154"/>
      <c r="AQ221" s="154">
        <v>13837418333</v>
      </c>
      <c r="AR221" s="143"/>
      <c r="AS221" s="154" t="s">
        <v>234</v>
      </c>
      <c r="AT221" s="192" t="s">
        <v>1958</v>
      </c>
      <c r="AU221" s="154"/>
      <c r="AV221" s="157"/>
      <c r="AW221" s="155"/>
    </row>
    <row r="222" customFormat="1" ht="81" spans="1:49">
      <c r="A222" s="144">
        <v>206</v>
      </c>
      <c r="B222" s="163" t="s">
        <v>1959</v>
      </c>
      <c r="C222" s="148"/>
      <c r="D222" s="148" t="str">
        <f t="shared" si="5"/>
        <v>新建</v>
      </c>
      <c r="E222" s="148" t="s">
        <v>197</v>
      </c>
      <c r="F222" s="148"/>
      <c r="G222" s="149" t="s">
        <v>1960</v>
      </c>
      <c r="H222" s="150" t="s">
        <v>1961</v>
      </c>
      <c r="I222" s="189">
        <v>22000</v>
      </c>
      <c r="J222" s="148" t="s">
        <v>1092</v>
      </c>
      <c r="K222" s="148" t="s">
        <v>1093</v>
      </c>
      <c r="L222" s="169">
        <v>0</v>
      </c>
      <c r="M222" s="169">
        <v>22000</v>
      </c>
      <c r="N222" s="169">
        <v>0</v>
      </c>
      <c r="O222" s="169">
        <v>0</v>
      </c>
      <c r="P222" s="169">
        <v>0</v>
      </c>
      <c r="Q222" s="169"/>
      <c r="R222" s="190">
        <v>10000</v>
      </c>
      <c r="S222" s="191" t="s">
        <v>1588</v>
      </c>
      <c r="T222" s="149"/>
      <c r="U222" s="191" t="s">
        <v>1962</v>
      </c>
      <c r="V222" s="191" t="s">
        <v>269</v>
      </c>
      <c r="W222" s="191" t="s">
        <v>269</v>
      </c>
      <c r="X222" s="191" t="s">
        <v>269</v>
      </c>
      <c r="Y222" s="191" t="s">
        <v>269</v>
      </c>
      <c r="Z222" s="191" t="s">
        <v>269</v>
      </c>
      <c r="AA222" s="191">
        <v>22.6</v>
      </c>
      <c r="AB222" s="159">
        <v>0</v>
      </c>
      <c r="AC222" s="159">
        <v>23</v>
      </c>
      <c r="AD222" s="171"/>
      <c r="AE222" s="147" t="s">
        <v>579</v>
      </c>
      <c r="AF222" s="147" t="s">
        <v>580</v>
      </c>
      <c r="AG222" s="149" t="s">
        <v>1963</v>
      </c>
      <c r="AH222" s="147" t="s">
        <v>272</v>
      </c>
      <c r="AI222" s="147" t="s">
        <v>1964</v>
      </c>
      <c r="AJ222" s="147" t="s">
        <v>272</v>
      </c>
      <c r="AK222" s="147" t="s">
        <v>272</v>
      </c>
      <c r="AL222" s="147" t="s">
        <v>272</v>
      </c>
      <c r="AM222" s="151" t="s">
        <v>1965</v>
      </c>
      <c r="AN222" s="175">
        <v>15303998787</v>
      </c>
      <c r="AO222" s="154" t="s">
        <v>1965</v>
      </c>
      <c r="AP222" s="154"/>
      <c r="AQ222" s="154">
        <v>15303998787</v>
      </c>
      <c r="AR222" s="143"/>
      <c r="AS222" s="154" t="s">
        <v>234</v>
      </c>
      <c r="AT222" s="254" t="s">
        <v>1966</v>
      </c>
      <c r="AU222" s="154"/>
      <c r="AV222" s="157"/>
      <c r="AW222" s="155"/>
    </row>
    <row r="223" customFormat="1" ht="40.5" spans="1:49">
      <c r="A223" s="144">
        <v>207</v>
      </c>
      <c r="B223" s="163" t="s">
        <v>1967</v>
      </c>
      <c r="C223" s="148"/>
      <c r="D223" s="148" t="str">
        <f t="shared" si="5"/>
        <v>新建</v>
      </c>
      <c r="E223" s="148" t="s">
        <v>197</v>
      </c>
      <c r="F223" s="162" t="s">
        <v>197</v>
      </c>
      <c r="G223" s="163" t="s">
        <v>1968</v>
      </c>
      <c r="H223" s="150" t="s">
        <v>40</v>
      </c>
      <c r="I223" s="187">
        <v>22000</v>
      </c>
      <c r="J223" s="148" t="s">
        <v>1092</v>
      </c>
      <c r="K223" s="148" t="s">
        <v>1093</v>
      </c>
      <c r="L223" s="140">
        <v>0</v>
      </c>
      <c r="M223" s="180">
        <v>22000</v>
      </c>
      <c r="N223" s="180"/>
      <c r="O223" s="180"/>
      <c r="P223" s="169"/>
      <c r="Q223" s="169"/>
      <c r="R223" s="187">
        <v>22000</v>
      </c>
      <c r="S223" s="148" t="s">
        <v>252</v>
      </c>
      <c r="T223" s="163"/>
      <c r="U223" s="163" t="s">
        <v>1969</v>
      </c>
      <c r="V223" s="171" t="s">
        <v>205</v>
      </c>
      <c r="W223" s="171" t="s">
        <v>205</v>
      </c>
      <c r="X223" s="171" t="s">
        <v>1722</v>
      </c>
      <c r="Y223" s="171" t="s">
        <v>205</v>
      </c>
      <c r="Z223" s="149" t="s">
        <v>205</v>
      </c>
      <c r="AA223" s="233"/>
      <c r="AB223" s="233"/>
      <c r="AC223" s="244"/>
      <c r="AD223" s="269"/>
      <c r="AE223" s="162" t="s">
        <v>579</v>
      </c>
      <c r="AF223" s="148" t="s">
        <v>580</v>
      </c>
      <c r="AG223" s="163" t="s">
        <v>1970</v>
      </c>
      <c r="AH223" s="148" t="s">
        <v>763</v>
      </c>
      <c r="AI223" s="147" t="s">
        <v>1971</v>
      </c>
      <c r="AJ223" s="148" t="s">
        <v>1127</v>
      </c>
      <c r="AK223" s="147" t="s">
        <v>763</v>
      </c>
      <c r="AL223" s="147" t="s">
        <v>763</v>
      </c>
      <c r="AM223" s="151" t="s">
        <v>763</v>
      </c>
      <c r="AN223" s="228" t="s">
        <v>1972</v>
      </c>
      <c r="AO223" s="154">
        <v>15617245151</v>
      </c>
      <c r="AP223" s="154" t="s">
        <v>1972</v>
      </c>
      <c r="AQ223" s="154"/>
      <c r="AR223" s="143"/>
      <c r="AS223" s="154" t="s">
        <v>234</v>
      </c>
      <c r="AT223" s="156" t="s">
        <v>1973</v>
      </c>
      <c r="AU223" s="154" t="s">
        <v>1974</v>
      </c>
      <c r="AV223" s="151"/>
      <c r="AW223" s="154"/>
    </row>
    <row r="224" customFormat="1" ht="108" spans="1:49">
      <c r="A224" s="144">
        <v>208</v>
      </c>
      <c r="B224" s="163" t="s">
        <v>1975</v>
      </c>
      <c r="C224" s="148"/>
      <c r="D224" s="148" t="str">
        <f t="shared" si="5"/>
        <v>新建</v>
      </c>
      <c r="E224" s="148" t="s">
        <v>197</v>
      </c>
      <c r="F224" s="148"/>
      <c r="G224" s="149" t="s">
        <v>1976</v>
      </c>
      <c r="H224" s="150" t="s">
        <v>216</v>
      </c>
      <c r="I224" s="189">
        <v>21369</v>
      </c>
      <c r="J224" s="148" t="s">
        <v>1092</v>
      </c>
      <c r="K224" s="148" t="s">
        <v>1565</v>
      </c>
      <c r="L224" s="169">
        <v>0</v>
      </c>
      <c r="M224" s="169">
        <v>16368.79</v>
      </c>
      <c r="N224" s="169">
        <v>0</v>
      </c>
      <c r="O224" s="169">
        <v>0</v>
      </c>
      <c r="P224" s="169">
        <v>0</v>
      </c>
      <c r="Q224" s="169"/>
      <c r="R224" s="190">
        <v>10000</v>
      </c>
      <c r="S224" s="186" t="s">
        <v>1977</v>
      </c>
      <c r="T224" s="149"/>
      <c r="U224" s="191" t="s">
        <v>256</v>
      </c>
      <c r="V224" s="191" t="s">
        <v>269</v>
      </c>
      <c r="W224" s="191" t="s">
        <v>269</v>
      </c>
      <c r="X224" s="191" t="s">
        <v>269</v>
      </c>
      <c r="Y224" s="191" t="s">
        <v>269</v>
      </c>
      <c r="Z224" s="191" t="s">
        <v>269</v>
      </c>
      <c r="AA224" s="191">
        <v>83.1</v>
      </c>
      <c r="AB224" s="159">
        <v>0</v>
      </c>
      <c r="AC224" s="159">
        <v>83</v>
      </c>
      <c r="AD224" s="171"/>
      <c r="AE224" s="147" t="s">
        <v>219</v>
      </c>
      <c r="AF224" s="147" t="s">
        <v>219</v>
      </c>
      <c r="AG224" s="149" t="s">
        <v>517</v>
      </c>
      <c r="AH224" s="147" t="s">
        <v>272</v>
      </c>
      <c r="AI224" s="147" t="s">
        <v>1978</v>
      </c>
      <c r="AJ224" s="147" t="s">
        <v>272</v>
      </c>
      <c r="AK224" s="147" t="s">
        <v>272</v>
      </c>
      <c r="AL224" s="147" t="s">
        <v>272</v>
      </c>
      <c r="AM224" s="151" t="s">
        <v>1979</v>
      </c>
      <c r="AN224" s="175">
        <v>15893741111</v>
      </c>
      <c r="AO224" s="154" t="s">
        <v>1979</v>
      </c>
      <c r="AP224" s="154"/>
      <c r="AQ224" s="154">
        <v>15893741111</v>
      </c>
      <c r="AR224" s="143"/>
      <c r="AS224" s="154" t="s">
        <v>234</v>
      </c>
      <c r="AT224" s="192" t="s">
        <v>1980</v>
      </c>
      <c r="AU224" s="154"/>
      <c r="AV224" s="157"/>
      <c r="AW224" s="155"/>
    </row>
    <row r="225" customFormat="1" ht="40.5" spans="1:49">
      <c r="A225" s="144">
        <v>209</v>
      </c>
      <c r="B225" s="163" t="s">
        <v>1981</v>
      </c>
      <c r="C225" s="148"/>
      <c r="D225" s="148" t="str">
        <f t="shared" si="5"/>
        <v>新建</v>
      </c>
      <c r="E225" s="147" t="s">
        <v>197</v>
      </c>
      <c r="F225" s="148"/>
      <c r="G225" s="236" t="s">
        <v>1982</v>
      </c>
      <c r="H225" s="150" t="s">
        <v>16</v>
      </c>
      <c r="I225" s="189">
        <v>21000</v>
      </c>
      <c r="J225" s="207" t="s">
        <v>1092</v>
      </c>
      <c r="K225" s="207" t="s">
        <v>1093</v>
      </c>
      <c r="L225" s="169">
        <v>0</v>
      </c>
      <c r="M225" s="169">
        <v>21000</v>
      </c>
      <c r="N225" s="169"/>
      <c r="O225" s="169"/>
      <c r="P225" s="169"/>
      <c r="Q225" s="169">
        <v>0</v>
      </c>
      <c r="R225" s="189">
        <v>21000</v>
      </c>
      <c r="S225" s="147" t="s">
        <v>504</v>
      </c>
      <c r="T225" s="149" t="s">
        <v>219</v>
      </c>
      <c r="U225" s="236" t="s">
        <v>269</v>
      </c>
      <c r="V225" s="236" t="s">
        <v>617</v>
      </c>
      <c r="W225" s="236" t="s">
        <v>269</v>
      </c>
      <c r="X225" s="149" t="s">
        <v>617</v>
      </c>
      <c r="Y225" s="149" t="s">
        <v>617</v>
      </c>
      <c r="Z225" s="218" t="s">
        <v>617</v>
      </c>
      <c r="AA225" s="191">
        <v>0</v>
      </c>
      <c r="AB225" s="159">
        <v>0</v>
      </c>
      <c r="AC225" s="159">
        <v>0</v>
      </c>
      <c r="AD225" s="171"/>
      <c r="AE225" s="147" t="s">
        <v>219</v>
      </c>
      <c r="AF225" s="147" t="s">
        <v>219</v>
      </c>
      <c r="AG225" s="236" t="s">
        <v>1983</v>
      </c>
      <c r="AH225" s="147" t="s">
        <v>378</v>
      </c>
      <c r="AI225" s="147" t="s">
        <v>1984</v>
      </c>
      <c r="AJ225" s="147" t="s">
        <v>1985</v>
      </c>
      <c r="AK225" s="147" t="s">
        <v>378</v>
      </c>
      <c r="AL225" s="147" t="s">
        <v>378</v>
      </c>
      <c r="AM225" s="151" t="s">
        <v>1986</v>
      </c>
      <c r="AN225" s="175">
        <v>13503741336</v>
      </c>
      <c r="AO225" s="154" t="s">
        <v>1987</v>
      </c>
      <c r="AP225" s="154" t="s">
        <v>1988</v>
      </c>
      <c r="AQ225" s="154" t="s">
        <v>1988</v>
      </c>
      <c r="AR225" s="143"/>
      <c r="AS225" s="154" t="s">
        <v>234</v>
      </c>
      <c r="AT225" s="156" t="s">
        <v>1989</v>
      </c>
      <c r="AU225" s="154" t="s">
        <v>219</v>
      </c>
      <c r="AV225" s="151"/>
      <c r="AW225" s="154"/>
    </row>
    <row r="226" customFormat="1" ht="40.5" spans="1:49">
      <c r="A226" s="144">
        <v>210</v>
      </c>
      <c r="B226" s="149" t="s">
        <v>1990</v>
      </c>
      <c r="C226" s="148"/>
      <c r="D226" s="148" t="str">
        <f t="shared" si="5"/>
        <v>新建</v>
      </c>
      <c r="E226" s="148" t="s">
        <v>197</v>
      </c>
      <c r="F226" s="148"/>
      <c r="G226" s="149" t="s">
        <v>1991</v>
      </c>
      <c r="H226" s="150" t="s">
        <v>16</v>
      </c>
      <c r="I226" s="189">
        <v>20000</v>
      </c>
      <c r="J226" s="148" t="s">
        <v>1092</v>
      </c>
      <c r="K226" s="148" t="s">
        <v>1093</v>
      </c>
      <c r="L226" s="169">
        <v>0</v>
      </c>
      <c r="M226" s="169">
        <v>20000</v>
      </c>
      <c r="N226" s="169">
        <v>0</v>
      </c>
      <c r="O226" s="169">
        <v>0</v>
      </c>
      <c r="P226" s="169">
        <v>0</v>
      </c>
      <c r="Q226" s="169"/>
      <c r="R226" s="190">
        <v>20000</v>
      </c>
      <c r="S226" s="186" t="s">
        <v>504</v>
      </c>
      <c r="T226" s="149"/>
      <c r="U226" s="191" t="s">
        <v>269</v>
      </c>
      <c r="V226" s="191" t="s">
        <v>205</v>
      </c>
      <c r="W226" s="191" t="s">
        <v>205</v>
      </c>
      <c r="X226" s="191" t="s">
        <v>205</v>
      </c>
      <c r="Y226" s="191" t="s">
        <v>205</v>
      </c>
      <c r="Z226" s="191" t="s">
        <v>205</v>
      </c>
      <c r="AA226" s="191">
        <v>0</v>
      </c>
      <c r="AB226" s="159">
        <v>0</v>
      </c>
      <c r="AC226" s="159">
        <v>0</v>
      </c>
      <c r="AD226" s="171"/>
      <c r="AE226" s="147" t="s">
        <v>219</v>
      </c>
      <c r="AF226" s="147" t="s">
        <v>219</v>
      </c>
      <c r="AG226" s="149" t="s">
        <v>1992</v>
      </c>
      <c r="AH226" s="147" t="s">
        <v>272</v>
      </c>
      <c r="AI226" s="149" t="s">
        <v>1326</v>
      </c>
      <c r="AJ226" s="147" t="s">
        <v>272</v>
      </c>
      <c r="AK226" s="147" t="s">
        <v>272</v>
      </c>
      <c r="AL226" s="147" t="s">
        <v>272</v>
      </c>
      <c r="AM226" s="151" t="s">
        <v>1993</v>
      </c>
      <c r="AN226" s="175">
        <v>13598961022</v>
      </c>
      <c r="AO226" s="154" t="s">
        <v>1993</v>
      </c>
      <c r="AP226" s="154"/>
      <c r="AQ226" s="154">
        <v>13598961022</v>
      </c>
      <c r="AR226" s="143"/>
      <c r="AS226" s="154" t="s">
        <v>234</v>
      </c>
      <c r="AT226" s="192" t="s">
        <v>1994</v>
      </c>
      <c r="AU226" s="154"/>
      <c r="AV226" s="157"/>
      <c r="AW226" s="155"/>
    </row>
    <row r="227" customFormat="1" ht="40.5" spans="1:49">
      <c r="A227" s="144">
        <v>211</v>
      </c>
      <c r="B227" s="191" t="s">
        <v>1995</v>
      </c>
      <c r="C227" s="148"/>
      <c r="D227" s="148" t="str">
        <f t="shared" si="5"/>
        <v>新建</v>
      </c>
      <c r="E227" s="148" t="s">
        <v>197</v>
      </c>
      <c r="F227" s="148" t="s">
        <v>197</v>
      </c>
      <c r="G227" s="149" t="s">
        <v>1996</v>
      </c>
      <c r="H227" s="150" t="s">
        <v>40</v>
      </c>
      <c r="I227" s="189">
        <v>20000</v>
      </c>
      <c r="J227" s="162" t="s">
        <v>1092</v>
      </c>
      <c r="K227" s="162" t="s">
        <v>1565</v>
      </c>
      <c r="L227" s="180">
        <v>0</v>
      </c>
      <c r="M227" s="180">
        <v>20000</v>
      </c>
      <c r="N227" s="180">
        <v>0</v>
      </c>
      <c r="O227" s="180">
        <v>0</v>
      </c>
      <c r="P227" s="180">
        <v>0</v>
      </c>
      <c r="Q227" s="198"/>
      <c r="R227" s="189">
        <v>20000</v>
      </c>
      <c r="S227" s="147" t="s">
        <v>252</v>
      </c>
      <c r="T227" s="149"/>
      <c r="U227" s="149" t="s">
        <v>1997</v>
      </c>
      <c r="V227" s="149"/>
      <c r="W227" s="149"/>
      <c r="X227" s="149" t="s">
        <v>375</v>
      </c>
      <c r="Y227" s="149" t="s">
        <v>375</v>
      </c>
      <c r="Z227" s="149"/>
      <c r="AA227" s="149"/>
      <c r="AB227" s="149"/>
      <c r="AC227" s="149"/>
      <c r="AD227" s="171"/>
      <c r="AE227" s="147" t="s">
        <v>219</v>
      </c>
      <c r="AF227" s="147" t="s">
        <v>219</v>
      </c>
      <c r="AG227" s="149" t="s">
        <v>1998</v>
      </c>
      <c r="AH227" s="147" t="s">
        <v>368</v>
      </c>
      <c r="AI227" s="172" t="s">
        <v>1999</v>
      </c>
      <c r="AJ227" s="147" t="s">
        <v>368</v>
      </c>
      <c r="AK227" s="203" t="s">
        <v>368</v>
      </c>
      <c r="AL227" s="203" t="s">
        <v>368</v>
      </c>
      <c r="AM227" s="205" t="s">
        <v>368</v>
      </c>
      <c r="AN227" s="154" t="s">
        <v>2000</v>
      </c>
      <c r="AO227" s="175">
        <v>15837495555</v>
      </c>
      <c r="AP227" s="154"/>
      <c r="AQ227" s="154">
        <v>15837495555</v>
      </c>
      <c r="AR227" s="143"/>
      <c r="AS227" s="154" t="s">
        <v>234</v>
      </c>
      <c r="AT227" s="167" t="s">
        <v>2001</v>
      </c>
      <c r="AU227" s="155" t="s">
        <v>219</v>
      </c>
      <c r="AV227" s="151"/>
      <c r="AW227" s="154"/>
    </row>
    <row r="228" customFormat="1" ht="40.5" spans="1:49">
      <c r="A228" s="144">
        <v>212</v>
      </c>
      <c r="B228" s="159" t="s">
        <v>53</v>
      </c>
      <c r="C228" s="148"/>
      <c r="D228" s="148" t="str">
        <f t="shared" si="5"/>
        <v>新建</v>
      </c>
      <c r="E228" s="148" t="s">
        <v>197</v>
      </c>
      <c r="F228" s="147" t="s">
        <v>197</v>
      </c>
      <c r="G228" s="158" t="s">
        <v>54</v>
      </c>
      <c r="H228" s="241" t="s">
        <v>40</v>
      </c>
      <c r="I228" s="190">
        <v>20000</v>
      </c>
      <c r="J228" s="148" t="s">
        <v>1092</v>
      </c>
      <c r="K228" s="148" t="s">
        <v>1093</v>
      </c>
      <c r="L228" s="140">
        <v>0</v>
      </c>
      <c r="M228" s="189">
        <v>10000</v>
      </c>
      <c r="N228" s="189">
        <v>0</v>
      </c>
      <c r="O228" s="189">
        <v>0</v>
      </c>
      <c r="P228" s="189">
        <v>0</v>
      </c>
      <c r="Q228" s="140"/>
      <c r="R228" s="190">
        <v>20000</v>
      </c>
      <c r="S228" s="148" t="s">
        <v>504</v>
      </c>
      <c r="T228" s="159"/>
      <c r="U228" s="149" t="s">
        <v>2002</v>
      </c>
      <c r="V228" s="149" t="s">
        <v>205</v>
      </c>
      <c r="W228" s="149" t="s">
        <v>205</v>
      </c>
      <c r="X228" s="149" t="s">
        <v>205</v>
      </c>
      <c r="Y228" s="149" t="s">
        <v>205</v>
      </c>
      <c r="Z228" s="149" t="s">
        <v>205</v>
      </c>
      <c r="AA228" s="163">
        <v>0</v>
      </c>
      <c r="AB228" s="163">
        <v>0</v>
      </c>
      <c r="AC228" s="163">
        <v>0</v>
      </c>
      <c r="AD228" s="163"/>
      <c r="AE228" s="147" t="s">
        <v>219</v>
      </c>
      <c r="AF228" s="147" t="s">
        <v>219</v>
      </c>
      <c r="AG228" s="159" t="s">
        <v>55</v>
      </c>
      <c r="AH228" s="147" t="s">
        <v>305</v>
      </c>
      <c r="AI228" s="172" t="s">
        <v>2003</v>
      </c>
      <c r="AJ228" s="231" t="s">
        <v>305</v>
      </c>
      <c r="AK228" s="199" t="s">
        <v>305</v>
      </c>
      <c r="AL228" s="199" t="s">
        <v>305</v>
      </c>
      <c r="AM228" s="157" t="s">
        <v>305</v>
      </c>
      <c r="AN228" s="154" t="s">
        <v>2004</v>
      </c>
      <c r="AO228" s="175">
        <v>13903991951</v>
      </c>
      <c r="AP228" s="154"/>
      <c r="AQ228" s="154">
        <v>13903991951</v>
      </c>
      <c r="AR228" s="143"/>
      <c r="AS228" s="154" t="s">
        <v>234</v>
      </c>
      <c r="AT228" s="167" t="s">
        <v>2005</v>
      </c>
      <c r="AU228" s="154"/>
      <c r="AV228" s="157"/>
      <c r="AW228" s="155"/>
    </row>
    <row r="229" customFormat="1" ht="27" spans="1:49">
      <c r="A229" s="144">
        <v>213</v>
      </c>
      <c r="B229" s="159" t="s">
        <v>56</v>
      </c>
      <c r="C229" s="148"/>
      <c r="D229" s="148" t="str">
        <f t="shared" si="5"/>
        <v>新建</v>
      </c>
      <c r="E229" s="147" t="s">
        <v>197</v>
      </c>
      <c r="F229" s="148" t="s">
        <v>197</v>
      </c>
      <c r="G229" s="159" t="s">
        <v>57</v>
      </c>
      <c r="H229" s="241" t="s">
        <v>58</v>
      </c>
      <c r="I229" s="190">
        <v>20000</v>
      </c>
      <c r="J229" s="148" t="s">
        <v>1092</v>
      </c>
      <c r="K229" s="148" t="s">
        <v>1093</v>
      </c>
      <c r="L229" s="180">
        <v>0</v>
      </c>
      <c r="M229" s="190">
        <v>5000</v>
      </c>
      <c r="N229" s="180">
        <v>0</v>
      </c>
      <c r="O229" s="180">
        <v>0</v>
      </c>
      <c r="P229" s="180">
        <v>0</v>
      </c>
      <c r="Q229" s="180"/>
      <c r="R229" s="190">
        <v>15000</v>
      </c>
      <c r="S229" s="163" t="s">
        <v>2006</v>
      </c>
      <c r="T229" s="158"/>
      <c r="U229" s="193" t="s">
        <v>269</v>
      </c>
      <c r="V229" s="149" t="s">
        <v>205</v>
      </c>
      <c r="W229" s="149" t="s">
        <v>205</v>
      </c>
      <c r="X229" s="149" t="s">
        <v>205</v>
      </c>
      <c r="Y229" s="149" t="s">
        <v>205</v>
      </c>
      <c r="Z229" s="193" t="s">
        <v>205</v>
      </c>
      <c r="AA229" s="149">
        <v>0</v>
      </c>
      <c r="AB229" s="149">
        <v>0</v>
      </c>
      <c r="AC229" s="149">
        <v>0</v>
      </c>
      <c r="AD229" s="149"/>
      <c r="AE229" s="147" t="s">
        <v>219</v>
      </c>
      <c r="AF229" s="147" t="s">
        <v>219</v>
      </c>
      <c r="AG229" s="159" t="s">
        <v>2007</v>
      </c>
      <c r="AH229" s="147" t="s">
        <v>305</v>
      </c>
      <c r="AI229" s="172" t="s">
        <v>2008</v>
      </c>
      <c r="AJ229" s="147" t="s">
        <v>305</v>
      </c>
      <c r="AK229" s="199" t="s">
        <v>305</v>
      </c>
      <c r="AL229" s="199" t="s">
        <v>305</v>
      </c>
      <c r="AM229" s="157" t="s">
        <v>305</v>
      </c>
      <c r="AN229" s="154" t="s">
        <v>2004</v>
      </c>
      <c r="AO229" s="175">
        <v>13903991951</v>
      </c>
      <c r="AP229" s="154"/>
      <c r="AQ229" s="154">
        <v>13903991951</v>
      </c>
      <c r="AR229" s="143"/>
      <c r="AS229" s="154" t="s">
        <v>234</v>
      </c>
      <c r="AT229" s="167" t="s">
        <v>2009</v>
      </c>
      <c r="AU229" s="154"/>
      <c r="AV229" s="157"/>
      <c r="AW229" s="155"/>
    </row>
    <row r="230" customFormat="1" ht="40.5" spans="1:49">
      <c r="A230" s="144">
        <v>214</v>
      </c>
      <c r="B230" s="149" t="s">
        <v>2010</v>
      </c>
      <c r="C230" s="148"/>
      <c r="D230" s="148" t="str">
        <f t="shared" si="5"/>
        <v>新建</v>
      </c>
      <c r="E230" s="148" t="s">
        <v>197</v>
      </c>
      <c r="F230" s="140"/>
      <c r="G230" s="149" t="s">
        <v>2011</v>
      </c>
      <c r="H230" s="182" t="s">
        <v>40</v>
      </c>
      <c r="I230" s="276">
        <v>20000</v>
      </c>
      <c r="J230" s="162" t="s">
        <v>1092</v>
      </c>
      <c r="K230" s="162" t="s">
        <v>1093</v>
      </c>
      <c r="L230" s="144">
        <v>0</v>
      </c>
      <c r="M230" s="168">
        <v>0</v>
      </c>
      <c r="N230" s="168">
        <v>0</v>
      </c>
      <c r="O230" s="168">
        <v>0</v>
      </c>
      <c r="P230" s="168">
        <v>0</v>
      </c>
      <c r="Q230" s="169"/>
      <c r="R230" s="189">
        <v>20000</v>
      </c>
      <c r="S230" s="186" t="s">
        <v>504</v>
      </c>
      <c r="T230" s="149"/>
      <c r="U230" s="149" t="s">
        <v>2012</v>
      </c>
      <c r="V230" s="149" t="s">
        <v>205</v>
      </c>
      <c r="W230" s="149" t="s">
        <v>205</v>
      </c>
      <c r="X230" s="149" t="s">
        <v>205</v>
      </c>
      <c r="Y230" s="149" t="s">
        <v>205</v>
      </c>
      <c r="Z230" s="149" t="s">
        <v>205</v>
      </c>
      <c r="AA230" s="170">
        <v>0</v>
      </c>
      <c r="AB230" s="170">
        <v>0</v>
      </c>
      <c r="AC230" s="170">
        <v>0</v>
      </c>
      <c r="AD230" s="171"/>
      <c r="AE230" s="147" t="s">
        <v>219</v>
      </c>
      <c r="AF230" s="147" t="s">
        <v>219</v>
      </c>
      <c r="AG230" s="201" t="s">
        <v>2013</v>
      </c>
      <c r="AH230" s="147" t="s">
        <v>221</v>
      </c>
      <c r="AI230" s="172" t="s">
        <v>2014</v>
      </c>
      <c r="AJ230" s="147"/>
      <c r="AK230" s="147" t="s">
        <v>221</v>
      </c>
      <c r="AL230" s="147" t="s">
        <v>221</v>
      </c>
      <c r="AM230" s="173" t="s">
        <v>133</v>
      </c>
      <c r="AN230" s="174" t="s">
        <v>232</v>
      </c>
      <c r="AO230" s="152" t="s">
        <v>2015</v>
      </c>
      <c r="AP230" s="154"/>
      <c r="AQ230" s="238"/>
      <c r="AR230" s="143"/>
      <c r="AS230" s="155" t="s">
        <v>234</v>
      </c>
      <c r="AT230" s="156" t="s">
        <v>2016</v>
      </c>
      <c r="AU230" s="154" t="s">
        <v>2017</v>
      </c>
      <c r="AV230" s="151" t="s">
        <v>768</v>
      </c>
      <c r="AW230" s="154"/>
    </row>
    <row r="231" customFormat="1" ht="40.5" spans="1:49">
      <c r="A231" s="144">
        <v>215</v>
      </c>
      <c r="B231" s="149" t="s">
        <v>2018</v>
      </c>
      <c r="C231" s="148"/>
      <c r="D231" s="148" t="str">
        <f t="shared" si="5"/>
        <v>新建</v>
      </c>
      <c r="E231" s="148" t="s">
        <v>197</v>
      </c>
      <c r="F231" s="140"/>
      <c r="G231" s="149" t="s">
        <v>2019</v>
      </c>
      <c r="H231" s="150" t="s">
        <v>36</v>
      </c>
      <c r="I231" s="189">
        <v>20000</v>
      </c>
      <c r="J231" s="162" t="s">
        <v>1092</v>
      </c>
      <c r="K231" s="162" t="s">
        <v>1093</v>
      </c>
      <c r="L231" s="168">
        <v>0</v>
      </c>
      <c r="M231" s="247">
        <v>0</v>
      </c>
      <c r="N231" s="168">
        <v>0</v>
      </c>
      <c r="O231" s="168">
        <v>0</v>
      </c>
      <c r="P231" s="168">
        <v>0</v>
      </c>
      <c r="Q231" s="169"/>
      <c r="R231" s="189">
        <v>10000</v>
      </c>
      <c r="S231" s="149" t="s">
        <v>2020</v>
      </c>
      <c r="T231" s="149"/>
      <c r="U231" s="149" t="s">
        <v>2021</v>
      </c>
      <c r="V231" s="149" t="s">
        <v>205</v>
      </c>
      <c r="W231" s="149" t="s">
        <v>269</v>
      </c>
      <c r="X231" s="149" t="s">
        <v>205</v>
      </c>
      <c r="Y231" s="149" t="s">
        <v>205</v>
      </c>
      <c r="Z231" s="149" t="s">
        <v>205</v>
      </c>
      <c r="AA231" s="170">
        <v>0</v>
      </c>
      <c r="AB231" s="170">
        <v>0</v>
      </c>
      <c r="AC231" s="170">
        <v>0</v>
      </c>
      <c r="AD231" s="171"/>
      <c r="AE231" s="147" t="s">
        <v>579</v>
      </c>
      <c r="AF231" s="147" t="s">
        <v>580</v>
      </c>
      <c r="AG231" s="149" t="s">
        <v>2022</v>
      </c>
      <c r="AH231" s="147" t="s">
        <v>221</v>
      </c>
      <c r="AI231" s="172" t="s">
        <v>245</v>
      </c>
      <c r="AJ231" s="147"/>
      <c r="AK231" s="147" t="s">
        <v>221</v>
      </c>
      <c r="AL231" s="147" t="s">
        <v>221</v>
      </c>
      <c r="AM231" s="173" t="s">
        <v>133</v>
      </c>
      <c r="AN231" s="174" t="s">
        <v>232</v>
      </c>
      <c r="AO231" s="154" t="s">
        <v>2023</v>
      </c>
      <c r="AP231" s="175"/>
      <c r="AQ231" s="175"/>
      <c r="AR231" s="143"/>
      <c r="AS231" s="155" t="s">
        <v>234</v>
      </c>
      <c r="AT231" s="156"/>
      <c r="AU231" s="155"/>
      <c r="AV231" s="157"/>
      <c r="AW231" s="155"/>
    </row>
    <row r="232" customFormat="1" ht="40.5" spans="1:49">
      <c r="A232" s="144">
        <v>216</v>
      </c>
      <c r="B232" s="159" t="s">
        <v>2024</v>
      </c>
      <c r="C232" s="148"/>
      <c r="D232" s="148" t="str">
        <f t="shared" si="5"/>
        <v>新建</v>
      </c>
      <c r="E232" s="148" t="s">
        <v>197</v>
      </c>
      <c r="F232" s="140"/>
      <c r="G232" s="159" t="s">
        <v>2025</v>
      </c>
      <c r="H232" s="241" t="s">
        <v>44</v>
      </c>
      <c r="I232" s="190">
        <v>20000</v>
      </c>
      <c r="J232" s="162" t="s">
        <v>1092</v>
      </c>
      <c r="K232" s="162" t="s">
        <v>1093</v>
      </c>
      <c r="L232" s="168">
        <v>0</v>
      </c>
      <c r="M232" s="266">
        <v>0</v>
      </c>
      <c r="N232" s="168">
        <v>0</v>
      </c>
      <c r="O232" s="168">
        <v>0</v>
      </c>
      <c r="P232" s="168">
        <v>0</v>
      </c>
      <c r="Q232" s="169"/>
      <c r="R232" s="190">
        <v>20000</v>
      </c>
      <c r="S232" s="186" t="s">
        <v>504</v>
      </c>
      <c r="T232" s="202"/>
      <c r="U232" s="147" t="s">
        <v>2026</v>
      </c>
      <c r="V232" s="147" t="s">
        <v>205</v>
      </c>
      <c r="W232" s="147" t="s">
        <v>205</v>
      </c>
      <c r="X232" s="147" t="s">
        <v>205</v>
      </c>
      <c r="Y232" s="147" t="s">
        <v>205</v>
      </c>
      <c r="Z232" s="147" t="s">
        <v>205</v>
      </c>
      <c r="AA232" s="187">
        <v>0</v>
      </c>
      <c r="AB232" s="187">
        <v>0</v>
      </c>
      <c r="AC232" s="187">
        <v>0</v>
      </c>
      <c r="AD232" s="169"/>
      <c r="AE232" s="147" t="s">
        <v>242</v>
      </c>
      <c r="AF232" s="147" t="s">
        <v>243</v>
      </c>
      <c r="AG232" s="159" t="s">
        <v>2027</v>
      </c>
      <c r="AH232" s="147" t="s">
        <v>221</v>
      </c>
      <c r="AI232" s="172" t="s">
        <v>2028</v>
      </c>
      <c r="AJ232" s="147"/>
      <c r="AK232" s="147" t="s">
        <v>221</v>
      </c>
      <c r="AL232" s="147" t="s">
        <v>221</v>
      </c>
      <c r="AM232" s="263" t="s">
        <v>568</v>
      </c>
      <c r="AN232" s="243" t="s">
        <v>569</v>
      </c>
      <c r="AO232" s="243" t="s">
        <v>2029</v>
      </c>
      <c r="AP232" s="175"/>
      <c r="AQ232" s="175"/>
      <c r="AR232" s="143"/>
      <c r="AS232" s="155" t="s">
        <v>261</v>
      </c>
      <c r="AT232" s="156" t="s">
        <v>2030</v>
      </c>
      <c r="AU232" s="154" t="s">
        <v>2031</v>
      </c>
      <c r="AV232" s="151" t="s">
        <v>687</v>
      </c>
      <c r="AW232" s="155"/>
    </row>
    <row r="233" customFormat="1" ht="54" spans="1:49">
      <c r="A233" s="144">
        <v>217</v>
      </c>
      <c r="B233" s="149" t="s">
        <v>2032</v>
      </c>
      <c r="C233" s="148"/>
      <c r="D233" s="148" t="str">
        <f t="shared" si="5"/>
        <v>新建</v>
      </c>
      <c r="E233" s="148" t="s">
        <v>197</v>
      </c>
      <c r="F233" s="148"/>
      <c r="G233" s="149" t="s">
        <v>2033</v>
      </c>
      <c r="H233" s="150" t="s">
        <v>16</v>
      </c>
      <c r="I233" s="150">
        <v>20000</v>
      </c>
      <c r="J233" s="148" t="s">
        <v>1092</v>
      </c>
      <c r="K233" s="148" t="s">
        <v>1093</v>
      </c>
      <c r="L233" s="169">
        <v>0</v>
      </c>
      <c r="M233" s="169">
        <v>45000</v>
      </c>
      <c r="N233" s="169">
        <v>0</v>
      </c>
      <c r="O233" s="169">
        <v>0</v>
      </c>
      <c r="P233" s="169">
        <v>0</v>
      </c>
      <c r="Q233" s="169">
        <v>0</v>
      </c>
      <c r="R233" s="150">
        <v>20000</v>
      </c>
      <c r="S233" s="147" t="s">
        <v>504</v>
      </c>
      <c r="T233" s="149" t="s">
        <v>203</v>
      </c>
      <c r="U233" s="149" t="s">
        <v>269</v>
      </c>
      <c r="V233" s="149" t="s">
        <v>205</v>
      </c>
      <c r="W233" s="149" t="s">
        <v>205</v>
      </c>
      <c r="X233" s="149" t="s">
        <v>205</v>
      </c>
      <c r="Y233" s="149" t="s">
        <v>205</v>
      </c>
      <c r="Z233" s="149" t="s">
        <v>205</v>
      </c>
      <c r="AA233" s="194">
        <v>0</v>
      </c>
      <c r="AB233" s="194">
        <v>0</v>
      </c>
      <c r="AC233" s="194">
        <v>0</v>
      </c>
      <c r="AD233" s="194"/>
      <c r="AE233" s="147" t="s">
        <v>206</v>
      </c>
      <c r="AF233" s="147" t="s">
        <v>207</v>
      </c>
      <c r="AG233" s="163" t="s">
        <v>2034</v>
      </c>
      <c r="AH233" s="162" t="s">
        <v>209</v>
      </c>
      <c r="AI233" s="172" t="s">
        <v>506</v>
      </c>
      <c r="AJ233" s="172" t="s">
        <v>507</v>
      </c>
      <c r="AK233" s="147" t="s">
        <v>209</v>
      </c>
      <c r="AL233" s="147" t="s">
        <v>209</v>
      </c>
      <c r="AM233" s="151" t="s">
        <v>508</v>
      </c>
      <c r="AN233" s="154">
        <v>13938909393</v>
      </c>
      <c r="AO233" s="209" t="s">
        <v>509</v>
      </c>
      <c r="AP233" s="155" t="s">
        <v>203</v>
      </c>
      <c r="AQ233" s="210">
        <v>15738696691</v>
      </c>
      <c r="AR233" s="143"/>
      <c r="AS233" s="154"/>
      <c r="AT233" s="156"/>
      <c r="AU233" s="154"/>
      <c r="AV233" s="151"/>
      <c r="AW233" s="154"/>
    </row>
    <row r="234" customFormat="1" ht="54" spans="1:49">
      <c r="A234" s="144">
        <v>218</v>
      </c>
      <c r="B234" s="245" t="s">
        <v>2035</v>
      </c>
      <c r="C234" s="148"/>
      <c r="D234" s="148" t="str">
        <f t="shared" si="5"/>
        <v>新建</v>
      </c>
      <c r="E234" s="277" t="s">
        <v>197</v>
      </c>
      <c r="F234" s="277"/>
      <c r="G234" s="245" t="s">
        <v>2036</v>
      </c>
      <c r="H234" s="150" t="s">
        <v>16</v>
      </c>
      <c r="I234" s="150">
        <v>20000</v>
      </c>
      <c r="J234" s="148" t="s">
        <v>1092</v>
      </c>
      <c r="K234" s="148" t="s">
        <v>1093</v>
      </c>
      <c r="L234" s="277">
        <v>0</v>
      </c>
      <c r="M234" s="277">
        <v>45000</v>
      </c>
      <c r="N234" s="277">
        <v>0</v>
      </c>
      <c r="O234" s="277">
        <v>0</v>
      </c>
      <c r="P234" s="277">
        <v>0</v>
      </c>
      <c r="Q234" s="277">
        <v>0</v>
      </c>
      <c r="R234" s="150">
        <v>20000</v>
      </c>
      <c r="S234" s="147" t="s">
        <v>504</v>
      </c>
      <c r="T234" s="245" t="s">
        <v>203</v>
      </c>
      <c r="U234" s="245" t="s">
        <v>269</v>
      </c>
      <c r="V234" s="245" t="s">
        <v>205</v>
      </c>
      <c r="W234" s="245" t="s">
        <v>205</v>
      </c>
      <c r="X234" s="245" t="s">
        <v>205</v>
      </c>
      <c r="Y234" s="245" t="s">
        <v>205</v>
      </c>
      <c r="Z234" s="245" t="s">
        <v>205</v>
      </c>
      <c r="AA234" s="245">
        <v>0</v>
      </c>
      <c r="AB234" s="245">
        <v>0</v>
      </c>
      <c r="AC234" s="245">
        <v>0</v>
      </c>
      <c r="AD234" s="245"/>
      <c r="AE234" s="147" t="s">
        <v>206</v>
      </c>
      <c r="AF234" s="147" t="s">
        <v>207</v>
      </c>
      <c r="AG234" s="245" t="s">
        <v>2037</v>
      </c>
      <c r="AH234" s="245" t="s">
        <v>209</v>
      </c>
      <c r="AI234" s="245" t="s">
        <v>506</v>
      </c>
      <c r="AJ234" s="245" t="s">
        <v>507</v>
      </c>
      <c r="AK234" s="147" t="s">
        <v>209</v>
      </c>
      <c r="AL234" s="147" t="s">
        <v>209</v>
      </c>
      <c r="AM234" s="278" t="s">
        <v>508</v>
      </c>
      <c r="AN234" s="239">
        <v>13938909393</v>
      </c>
      <c r="AO234" s="239" t="s">
        <v>509</v>
      </c>
      <c r="AP234" s="239" t="s">
        <v>203</v>
      </c>
      <c r="AQ234" s="239">
        <v>15738696691</v>
      </c>
      <c r="AR234" s="239"/>
      <c r="AS234" s="239"/>
      <c r="AT234" s="239"/>
      <c r="AU234" s="239"/>
      <c r="AV234" s="278"/>
      <c r="AW234" s="239"/>
    </row>
    <row r="235" customFormat="1" ht="40.5" spans="1:49">
      <c r="A235" s="144">
        <v>219</v>
      </c>
      <c r="B235" s="163" t="s">
        <v>2038</v>
      </c>
      <c r="C235" s="148"/>
      <c r="D235" s="148" t="str">
        <f t="shared" si="5"/>
        <v>新建</v>
      </c>
      <c r="E235" s="148"/>
      <c r="F235" s="252" t="s">
        <v>225</v>
      </c>
      <c r="G235" s="163" t="s">
        <v>2039</v>
      </c>
      <c r="H235" s="150" t="s">
        <v>454</v>
      </c>
      <c r="I235" s="189">
        <v>20000</v>
      </c>
      <c r="J235" s="148" t="s">
        <v>1092</v>
      </c>
      <c r="K235" s="148" t="s">
        <v>1145</v>
      </c>
      <c r="L235" s="140">
        <v>0</v>
      </c>
      <c r="M235" s="169">
        <v>20000</v>
      </c>
      <c r="N235" s="169"/>
      <c r="O235" s="169"/>
      <c r="P235" s="169"/>
      <c r="Q235" s="169"/>
      <c r="R235" s="189">
        <v>16000</v>
      </c>
      <c r="S235" s="148" t="s">
        <v>2040</v>
      </c>
      <c r="T235" s="149"/>
      <c r="U235" s="163" t="s">
        <v>2041</v>
      </c>
      <c r="V235" s="149" t="s">
        <v>205</v>
      </c>
      <c r="W235" s="149" t="s">
        <v>205</v>
      </c>
      <c r="X235" s="149" t="s">
        <v>1722</v>
      </c>
      <c r="Y235" s="149" t="s">
        <v>205</v>
      </c>
      <c r="Z235" s="149" t="s">
        <v>205</v>
      </c>
      <c r="AA235" s="244"/>
      <c r="AB235" s="244"/>
      <c r="AC235" s="244"/>
      <c r="AD235" s="171"/>
      <c r="AE235" s="162" t="s">
        <v>219</v>
      </c>
      <c r="AF235" s="148" t="s">
        <v>219</v>
      </c>
      <c r="AG235" s="149" t="s">
        <v>2042</v>
      </c>
      <c r="AH235" s="147" t="s">
        <v>763</v>
      </c>
      <c r="AI235" s="147" t="s">
        <v>2043</v>
      </c>
      <c r="AJ235" s="148" t="s">
        <v>2044</v>
      </c>
      <c r="AK235" s="147" t="s">
        <v>763</v>
      </c>
      <c r="AL235" s="147" t="s">
        <v>763</v>
      </c>
      <c r="AM235" s="151">
        <v>13837470327</v>
      </c>
      <c r="AN235" s="228" t="s">
        <v>2045</v>
      </c>
      <c r="AO235" s="154"/>
      <c r="AP235" s="154">
        <v>13837470327</v>
      </c>
      <c r="AQ235" s="154"/>
      <c r="AR235" s="143"/>
      <c r="AS235" s="154"/>
      <c r="AT235" s="156"/>
      <c r="AU235" s="154"/>
      <c r="AV235" s="151"/>
      <c r="AW235" s="154"/>
    </row>
    <row r="236" customFormat="1" ht="40.5" spans="1:49">
      <c r="A236" s="144">
        <v>220</v>
      </c>
      <c r="B236" s="163" t="s">
        <v>2046</v>
      </c>
      <c r="C236" s="148"/>
      <c r="D236" s="148" t="str">
        <f t="shared" si="5"/>
        <v>新建</v>
      </c>
      <c r="E236" s="148" t="s">
        <v>197</v>
      </c>
      <c r="F236" s="162" t="s">
        <v>197</v>
      </c>
      <c r="G236" s="163" t="s">
        <v>2047</v>
      </c>
      <c r="H236" s="150" t="s">
        <v>2048</v>
      </c>
      <c r="I236" s="187">
        <v>20000</v>
      </c>
      <c r="J236" s="148" t="s">
        <v>1092</v>
      </c>
      <c r="K236" s="148" t="s">
        <v>1145</v>
      </c>
      <c r="L236" s="140">
        <v>0</v>
      </c>
      <c r="M236" s="180">
        <v>20000</v>
      </c>
      <c r="N236" s="180"/>
      <c r="O236" s="180"/>
      <c r="P236" s="169"/>
      <c r="Q236" s="169"/>
      <c r="R236" s="187">
        <v>15000</v>
      </c>
      <c r="S236" s="148" t="s">
        <v>1434</v>
      </c>
      <c r="T236" s="163"/>
      <c r="U236" s="171" t="s">
        <v>2049</v>
      </c>
      <c r="V236" s="171" t="s">
        <v>269</v>
      </c>
      <c r="W236" s="171" t="s">
        <v>205</v>
      </c>
      <c r="X236" s="171" t="s">
        <v>205</v>
      </c>
      <c r="Y236" s="171" t="s">
        <v>205</v>
      </c>
      <c r="Z236" s="149" t="s">
        <v>269</v>
      </c>
      <c r="AA236" s="233"/>
      <c r="AB236" s="233"/>
      <c r="AC236" s="244"/>
      <c r="AD236" s="269"/>
      <c r="AE236" s="162" t="s">
        <v>219</v>
      </c>
      <c r="AF236" s="148" t="s">
        <v>219</v>
      </c>
      <c r="AG236" s="163" t="s">
        <v>2050</v>
      </c>
      <c r="AH236" s="147" t="s">
        <v>763</v>
      </c>
      <c r="AI236" s="162" t="s">
        <v>2051</v>
      </c>
      <c r="AJ236" s="148" t="s">
        <v>2044</v>
      </c>
      <c r="AK236" s="147" t="s">
        <v>763</v>
      </c>
      <c r="AL236" s="147" t="s">
        <v>763</v>
      </c>
      <c r="AM236" s="151" t="s">
        <v>763</v>
      </c>
      <c r="AN236" s="228" t="s">
        <v>2045</v>
      </c>
      <c r="AO236" s="154">
        <v>13837470327</v>
      </c>
      <c r="AP236" s="154" t="s">
        <v>2045</v>
      </c>
      <c r="AQ236" s="154"/>
      <c r="AR236" s="143"/>
      <c r="AS236" s="154" t="s">
        <v>234</v>
      </c>
      <c r="AT236" s="156" t="s">
        <v>2052</v>
      </c>
      <c r="AU236" s="154" t="s">
        <v>2053</v>
      </c>
      <c r="AV236" s="151" t="s">
        <v>1140</v>
      </c>
      <c r="AW236" s="154"/>
    </row>
    <row r="237" customFormat="1" ht="75" spans="1:49">
      <c r="A237" s="144">
        <v>221</v>
      </c>
      <c r="B237" s="163" t="s">
        <v>2054</v>
      </c>
      <c r="C237" s="148"/>
      <c r="D237" s="148" t="str">
        <f t="shared" si="5"/>
        <v>新建</v>
      </c>
      <c r="E237" s="279" t="s">
        <v>197</v>
      </c>
      <c r="F237" s="279" t="s">
        <v>225</v>
      </c>
      <c r="G237" s="163" t="s">
        <v>2055</v>
      </c>
      <c r="H237" s="150" t="s">
        <v>454</v>
      </c>
      <c r="I237" s="150">
        <v>16500</v>
      </c>
      <c r="J237" s="148" t="s">
        <v>1092</v>
      </c>
      <c r="K237" s="148" t="s">
        <v>1093</v>
      </c>
      <c r="L237" s="280">
        <v>0</v>
      </c>
      <c r="M237" s="279">
        <v>16500</v>
      </c>
      <c r="N237" s="279"/>
      <c r="O237" s="279"/>
      <c r="P237" s="279"/>
      <c r="Q237" s="279"/>
      <c r="R237" s="247">
        <v>14000</v>
      </c>
      <c r="S237" s="148" t="s">
        <v>2040</v>
      </c>
      <c r="T237" s="148"/>
      <c r="U237" s="148" t="s">
        <v>269</v>
      </c>
      <c r="V237" s="148" t="s">
        <v>269</v>
      </c>
      <c r="W237" s="148" t="s">
        <v>269</v>
      </c>
      <c r="X237" s="148" t="s">
        <v>269</v>
      </c>
      <c r="Y237" s="148" t="s">
        <v>269</v>
      </c>
      <c r="Z237" s="148" t="s">
        <v>269</v>
      </c>
      <c r="AA237" s="148"/>
      <c r="AB237" s="148"/>
      <c r="AC237" s="148"/>
      <c r="AD237" s="148"/>
      <c r="AE237" s="148" t="s">
        <v>219</v>
      </c>
      <c r="AF237" s="148" t="s">
        <v>219</v>
      </c>
      <c r="AG237" s="163" t="s">
        <v>2056</v>
      </c>
      <c r="AH237" s="148" t="s">
        <v>763</v>
      </c>
      <c r="AI237" s="163" t="s">
        <v>2057</v>
      </c>
      <c r="AJ237" s="279" t="s">
        <v>762</v>
      </c>
      <c r="AK237" s="148" t="s">
        <v>763</v>
      </c>
      <c r="AL237" s="147" t="s">
        <v>763</v>
      </c>
      <c r="AM237" s="151">
        <v>18838972367</v>
      </c>
      <c r="AN237" s="154" t="s">
        <v>765</v>
      </c>
      <c r="AO237" s="154"/>
      <c r="AP237" s="154">
        <v>18838972367</v>
      </c>
      <c r="AQ237" s="154"/>
      <c r="AR237" s="143"/>
      <c r="AS237" s="154"/>
      <c r="AT237" s="156"/>
      <c r="AU237" s="154"/>
      <c r="AV237" s="151"/>
      <c r="AW237" s="154"/>
    </row>
    <row r="238" customFormat="1" ht="54" spans="1:49">
      <c r="A238" s="144">
        <v>222</v>
      </c>
      <c r="B238" s="191" t="s">
        <v>2058</v>
      </c>
      <c r="C238" s="148"/>
      <c r="D238" s="148" t="str">
        <f t="shared" si="5"/>
        <v>新建</v>
      </c>
      <c r="E238" s="147" t="s">
        <v>197</v>
      </c>
      <c r="F238" s="148"/>
      <c r="G238" s="149" t="s">
        <v>2059</v>
      </c>
      <c r="H238" s="150" t="s">
        <v>288</v>
      </c>
      <c r="I238" s="189">
        <v>16000</v>
      </c>
      <c r="J238" s="162" t="s">
        <v>1092</v>
      </c>
      <c r="K238" s="162" t="s">
        <v>1145</v>
      </c>
      <c r="L238" s="189">
        <v>0</v>
      </c>
      <c r="M238" s="189">
        <v>16000</v>
      </c>
      <c r="N238" s="180">
        <v>0</v>
      </c>
      <c r="O238" s="180">
        <v>0</v>
      </c>
      <c r="P238" s="180">
        <v>0</v>
      </c>
      <c r="Q238" s="198">
        <v>0</v>
      </c>
      <c r="R238" s="189">
        <v>6000</v>
      </c>
      <c r="S238" s="149" t="s">
        <v>2060</v>
      </c>
      <c r="T238" s="147"/>
      <c r="U238" s="147" t="s">
        <v>2061</v>
      </c>
      <c r="V238" s="147" t="s">
        <v>269</v>
      </c>
      <c r="W238" s="147" t="s">
        <v>205</v>
      </c>
      <c r="X238" s="147" t="s">
        <v>205</v>
      </c>
      <c r="Y238" s="147" t="s">
        <v>205</v>
      </c>
      <c r="Z238" s="147" t="s">
        <v>2062</v>
      </c>
      <c r="AA238" s="147">
        <v>28</v>
      </c>
      <c r="AB238" s="147">
        <v>28</v>
      </c>
      <c r="AC238" s="147">
        <v>0</v>
      </c>
      <c r="AD238" s="162"/>
      <c r="AE238" s="147" t="s">
        <v>219</v>
      </c>
      <c r="AF238" s="147" t="s">
        <v>219</v>
      </c>
      <c r="AG238" s="203" t="s">
        <v>2063</v>
      </c>
      <c r="AH238" s="147" t="s">
        <v>330</v>
      </c>
      <c r="AI238" s="203" t="s">
        <v>2064</v>
      </c>
      <c r="AJ238" s="203" t="s">
        <v>2065</v>
      </c>
      <c r="AK238" s="203" t="s">
        <v>333</v>
      </c>
      <c r="AL238" s="203" t="s">
        <v>333</v>
      </c>
      <c r="AM238" s="205" t="s">
        <v>333</v>
      </c>
      <c r="AN238" s="154" t="s">
        <v>2066</v>
      </c>
      <c r="AO238" s="175">
        <v>15237405286</v>
      </c>
      <c r="AP238" s="154"/>
      <c r="AQ238" s="154">
        <v>15237405286</v>
      </c>
      <c r="AR238" s="143"/>
      <c r="AS238" s="154"/>
      <c r="AT238" s="156"/>
      <c r="AU238" s="154"/>
      <c r="AV238" s="151"/>
      <c r="AW238" s="154"/>
    </row>
    <row r="239" customFormat="1" ht="121.5" spans="1:49">
      <c r="A239" s="144">
        <v>223</v>
      </c>
      <c r="B239" s="163" t="s">
        <v>2067</v>
      </c>
      <c r="C239" s="148"/>
      <c r="D239" s="148" t="str">
        <f t="shared" si="5"/>
        <v>新建</v>
      </c>
      <c r="E239" s="221" t="s">
        <v>197</v>
      </c>
      <c r="F239" s="221"/>
      <c r="G239" s="163" t="s">
        <v>2068</v>
      </c>
      <c r="H239" s="150" t="s">
        <v>44</v>
      </c>
      <c r="I239" s="150">
        <v>16000</v>
      </c>
      <c r="J239" s="148" t="s">
        <v>1092</v>
      </c>
      <c r="K239" s="148" t="s">
        <v>1093</v>
      </c>
      <c r="L239" s="222">
        <v>0</v>
      </c>
      <c r="M239" s="222">
        <v>16000</v>
      </c>
      <c r="N239" s="222">
        <v>0</v>
      </c>
      <c r="O239" s="222">
        <v>0</v>
      </c>
      <c r="P239" s="222">
        <v>0</v>
      </c>
      <c r="Q239" s="221"/>
      <c r="R239" s="150">
        <v>16000</v>
      </c>
      <c r="S239" s="147" t="s">
        <v>504</v>
      </c>
      <c r="T239" s="221"/>
      <c r="U239" s="221" t="s">
        <v>2069</v>
      </c>
      <c r="V239" s="221" t="s">
        <v>205</v>
      </c>
      <c r="W239" s="221" t="s">
        <v>2070</v>
      </c>
      <c r="X239" s="221" t="s">
        <v>205</v>
      </c>
      <c r="Y239" s="221" t="s">
        <v>205</v>
      </c>
      <c r="Z239" s="221" t="s">
        <v>205</v>
      </c>
      <c r="AA239" s="223">
        <v>0</v>
      </c>
      <c r="AB239" s="223">
        <v>0</v>
      </c>
      <c r="AC239" s="223">
        <v>0</v>
      </c>
      <c r="AD239" s="221"/>
      <c r="AE239" s="147" t="s">
        <v>1208</v>
      </c>
      <c r="AF239" s="147" t="s">
        <v>1209</v>
      </c>
      <c r="AG239" s="163" t="s">
        <v>2071</v>
      </c>
      <c r="AH239" s="149" t="s">
        <v>485</v>
      </c>
      <c r="AI239" s="163" t="s">
        <v>2072</v>
      </c>
      <c r="AJ239" s="221" t="s">
        <v>485</v>
      </c>
      <c r="AK239" s="224" t="s">
        <v>487</v>
      </c>
      <c r="AL239" s="224" t="s">
        <v>487</v>
      </c>
      <c r="AM239" s="151">
        <v>18637458855</v>
      </c>
      <c r="AN239" s="154" t="s">
        <v>2073</v>
      </c>
      <c r="AO239" s="166"/>
      <c r="AP239" s="154">
        <v>18637458855</v>
      </c>
      <c r="AQ239" s="154"/>
      <c r="AR239" s="154"/>
      <c r="AS239" s="155"/>
      <c r="AT239" s="156"/>
      <c r="AU239" s="154"/>
      <c r="AV239" s="151"/>
      <c r="AW239" s="154"/>
    </row>
    <row r="240" customFormat="1" ht="40.5" spans="1:49">
      <c r="A240" s="144">
        <v>224</v>
      </c>
      <c r="B240" s="163" t="s">
        <v>2074</v>
      </c>
      <c r="C240" s="148"/>
      <c r="D240" s="148" t="str">
        <f t="shared" si="5"/>
        <v>新建</v>
      </c>
      <c r="E240" s="148" t="s">
        <v>197</v>
      </c>
      <c r="F240" s="148"/>
      <c r="G240" s="149" t="s">
        <v>2075</v>
      </c>
      <c r="H240" s="150" t="s">
        <v>68</v>
      </c>
      <c r="I240" s="189">
        <v>15000</v>
      </c>
      <c r="J240" s="148" t="s">
        <v>1092</v>
      </c>
      <c r="K240" s="148" t="s">
        <v>1093</v>
      </c>
      <c r="L240" s="169">
        <v>0</v>
      </c>
      <c r="M240" s="169">
        <v>15000</v>
      </c>
      <c r="N240" s="169">
        <v>0</v>
      </c>
      <c r="O240" s="169">
        <v>0</v>
      </c>
      <c r="P240" s="169">
        <v>0</v>
      </c>
      <c r="Q240" s="169"/>
      <c r="R240" s="190">
        <v>15000</v>
      </c>
      <c r="S240" s="147" t="s">
        <v>504</v>
      </c>
      <c r="T240" s="149"/>
      <c r="U240" s="191" t="s">
        <v>2076</v>
      </c>
      <c r="V240" s="191" t="s">
        <v>269</v>
      </c>
      <c r="W240" s="191" t="s">
        <v>269</v>
      </c>
      <c r="X240" s="191" t="s">
        <v>269</v>
      </c>
      <c r="Y240" s="191" t="s">
        <v>269</v>
      </c>
      <c r="Z240" s="191" t="s">
        <v>269</v>
      </c>
      <c r="AA240" s="191">
        <v>0</v>
      </c>
      <c r="AB240" s="159">
        <v>0</v>
      </c>
      <c r="AC240" s="159">
        <v>0</v>
      </c>
      <c r="AD240" s="171"/>
      <c r="AE240" s="147" t="s">
        <v>219</v>
      </c>
      <c r="AF240" s="147" t="s">
        <v>219</v>
      </c>
      <c r="AG240" s="149" t="s">
        <v>2077</v>
      </c>
      <c r="AH240" s="147" t="s">
        <v>272</v>
      </c>
      <c r="AI240" s="147" t="s">
        <v>2078</v>
      </c>
      <c r="AJ240" s="147" t="s">
        <v>272</v>
      </c>
      <c r="AK240" s="147" t="s">
        <v>272</v>
      </c>
      <c r="AL240" s="147" t="s">
        <v>272</v>
      </c>
      <c r="AM240" s="151" t="s">
        <v>2079</v>
      </c>
      <c r="AN240" s="175">
        <v>15136888777</v>
      </c>
      <c r="AO240" s="154" t="s">
        <v>2079</v>
      </c>
      <c r="AP240" s="154"/>
      <c r="AQ240" s="154">
        <v>15136888777</v>
      </c>
      <c r="AR240" s="143"/>
      <c r="AS240" s="154" t="s">
        <v>234</v>
      </c>
      <c r="AT240" s="192" t="s">
        <v>2080</v>
      </c>
      <c r="AU240" s="154"/>
      <c r="AV240" s="157"/>
      <c r="AW240" s="155"/>
    </row>
    <row r="241" customFormat="1" ht="54" spans="1:49">
      <c r="A241" s="144">
        <v>225</v>
      </c>
      <c r="B241" s="252" t="s">
        <v>2081</v>
      </c>
      <c r="C241" s="148"/>
      <c r="D241" s="148" t="str">
        <f t="shared" si="5"/>
        <v>新建</v>
      </c>
      <c r="E241" s="148" t="s">
        <v>197</v>
      </c>
      <c r="F241" s="148"/>
      <c r="G241" s="149" t="s">
        <v>2082</v>
      </c>
      <c r="H241" s="150" t="s">
        <v>2083</v>
      </c>
      <c r="I241" s="189">
        <v>15000</v>
      </c>
      <c r="J241" s="148" t="s">
        <v>1092</v>
      </c>
      <c r="K241" s="148" t="s">
        <v>1093</v>
      </c>
      <c r="L241" s="169">
        <v>0</v>
      </c>
      <c r="M241" s="169">
        <v>15000</v>
      </c>
      <c r="N241" s="169">
        <v>0</v>
      </c>
      <c r="O241" s="169">
        <v>0</v>
      </c>
      <c r="P241" s="169">
        <v>0</v>
      </c>
      <c r="Q241" s="169"/>
      <c r="R241" s="190">
        <v>15000</v>
      </c>
      <c r="S241" s="186" t="s">
        <v>504</v>
      </c>
      <c r="T241" s="147"/>
      <c r="U241" s="206" t="s">
        <v>2084</v>
      </c>
      <c r="V241" s="206" t="s">
        <v>205</v>
      </c>
      <c r="W241" s="206" t="s">
        <v>205</v>
      </c>
      <c r="X241" s="206" t="s">
        <v>269</v>
      </c>
      <c r="Y241" s="206" t="s">
        <v>269</v>
      </c>
      <c r="Z241" s="206" t="s">
        <v>205</v>
      </c>
      <c r="AA241" s="206">
        <v>30</v>
      </c>
      <c r="AB241" s="231">
        <v>30</v>
      </c>
      <c r="AC241" s="231">
        <v>0</v>
      </c>
      <c r="AD241" s="162"/>
      <c r="AE241" s="147" t="s">
        <v>219</v>
      </c>
      <c r="AF241" s="147" t="s">
        <v>219</v>
      </c>
      <c r="AG241" s="149" t="s">
        <v>2085</v>
      </c>
      <c r="AH241" s="147" t="s">
        <v>272</v>
      </c>
      <c r="AI241" s="147" t="s">
        <v>2086</v>
      </c>
      <c r="AJ241" s="147" t="s">
        <v>272</v>
      </c>
      <c r="AK241" s="147" t="s">
        <v>272</v>
      </c>
      <c r="AL241" s="147" t="s">
        <v>272</v>
      </c>
      <c r="AM241" s="151" t="s">
        <v>2087</v>
      </c>
      <c r="AN241" s="175">
        <v>13513746129</v>
      </c>
      <c r="AO241" s="154" t="s">
        <v>2087</v>
      </c>
      <c r="AP241" s="154"/>
      <c r="AQ241" s="154">
        <v>13513746129</v>
      </c>
      <c r="AR241" s="143"/>
      <c r="AS241" s="154" t="s">
        <v>234</v>
      </c>
      <c r="AT241" s="192" t="s">
        <v>2088</v>
      </c>
      <c r="AU241" s="154"/>
      <c r="AV241" s="157"/>
      <c r="AW241" s="155"/>
    </row>
    <row r="242" customFormat="1" ht="27" spans="1:49">
      <c r="A242" s="144">
        <v>226</v>
      </c>
      <c r="B242" s="163" t="s">
        <v>2089</v>
      </c>
      <c r="C242" s="148"/>
      <c r="D242" s="148" t="str">
        <f t="shared" si="5"/>
        <v>新建</v>
      </c>
      <c r="E242" s="147" t="s">
        <v>197</v>
      </c>
      <c r="F242" s="148"/>
      <c r="G242" s="236" t="s">
        <v>2090</v>
      </c>
      <c r="H242" s="150" t="s">
        <v>16</v>
      </c>
      <c r="I242" s="189">
        <v>15000</v>
      </c>
      <c r="J242" s="207" t="s">
        <v>1092</v>
      </c>
      <c r="K242" s="207" t="s">
        <v>1093</v>
      </c>
      <c r="L242" s="169">
        <v>0</v>
      </c>
      <c r="M242" s="169">
        <v>15000</v>
      </c>
      <c r="N242" s="169"/>
      <c r="O242" s="169"/>
      <c r="P242" s="169"/>
      <c r="Q242" s="169">
        <v>0</v>
      </c>
      <c r="R242" s="189">
        <v>15000</v>
      </c>
      <c r="S242" s="147" t="s">
        <v>504</v>
      </c>
      <c r="T242" s="149" t="s">
        <v>219</v>
      </c>
      <c r="U242" s="236" t="s">
        <v>1480</v>
      </c>
      <c r="V242" s="236" t="s">
        <v>205</v>
      </c>
      <c r="W242" s="236" t="s">
        <v>269</v>
      </c>
      <c r="X242" s="149" t="s">
        <v>205</v>
      </c>
      <c r="Y242" s="149" t="s">
        <v>2091</v>
      </c>
      <c r="Z242" s="236" t="s">
        <v>205</v>
      </c>
      <c r="AA242" s="191">
        <v>0</v>
      </c>
      <c r="AB242" s="159">
        <v>0</v>
      </c>
      <c r="AC242" s="159">
        <v>0</v>
      </c>
      <c r="AD242" s="171"/>
      <c r="AE242" s="147" t="s">
        <v>1208</v>
      </c>
      <c r="AF242" s="147" t="s">
        <v>1209</v>
      </c>
      <c r="AG242" s="236" t="s">
        <v>2092</v>
      </c>
      <c r="AH242" s="147" t="s">
        <v>378</v>
      </c>
      <c r="AI242" s="147" t="s">
        <v>2093</v>
      </c>
      <c r="AJ242" s="147" t="s">
        <v>2094</v>
      </c>
      <c r="AK242" s="147" t="s">
        <v>378</v>
      </c>
      <c r="AL242" s="147" t="s">
        <v>378</v>
      </c>
      <c r="AM242" s="151" t="s">
        <v>2095</v>
      </c>
      <c r="AN242" s="175">
        <v>13598987196</v>
      </c>
      <c r="AO242" s="154" t="s">
        <v>2095</v>
      </c>
      <c r="AP242" s="154">
        <v>13598987196</v>
      </c>
      <c r="AQ242" s="154">
        <v>13598987196</v>
      </c>
      <c r="AR242" s="143"/>
      <c r="AS242" s="154" t="s">
        <v>234</v>
      </c>
      <c r="AT242" s="156" t="s">
        <v>2096</v>
      </c>
      <c r="AU242" s="154" t="s">
        <v>219</v>
      </c>
      <c r="AV242" s="151"/>
      <c r="AW242" s="154"/>
    </row>
    <row r="243" customFormat="1" ht="40.5" spans="1:49">
      <c r="A243" s="144">
        <v>227</v>
      </c>
      <c r="B243" s="163" t="s">
        <v>2097</v>
      </c>
      <c r="C243" s="148"/>
      <c r="D243" s="148" t="str">
        <f t="shared" si="5"/>
        <v>新建</v>
      </c>
      <c r="E243" s="148"/>
      <c r="F243" s="148"/>
      <c r="G243" s="172" t="s">
        <v>2098</v>
      </c>
      <c r="H243" s="150" t="s">
        <v>2099</v>
      </c>
      <c r="I243" s="189">
        <v>15000</v>
      </c>
      <c r="J243" s="148" t="s">
        <v>1092</v>
      </c>
      <c r="K243" s="148" t="s">
        <v>1145</v>
      </c>
      <c r="L243" s="169"/>
      <c r="M243" s="169"/>
      <c r="N243" s="169"/>
      <c r="O243" s="169"/>
      <c r="P243" s="169"/>
      <c r="Q243" s="169"/>
      <c r="R243" s="190">
        <v>8900</v>
      </c>
      <c r="S243" s="191" t="s">
        <v>2100</v>
      </c>
      <c r="T243" s="149"/>
      <c r="U243" s="191"/>
      <c r="V243" s="191"/>
      <c r="W243" s="191"/>
      <c r="X243" s="191"/>
      <c r="Y243" s="191"/>
      <c r="Z243" s="191"/>
      <c r="AA243" s="191"/>
      <c r="AB243" s="159"/>
      <c r="AC243" s="159"/>
      <c r="AD243" s="171"/>
      <c r="AE243" s="147" t="s">
        <v>219</v>
      </c>
      <c r="AF243" s="147" t="s">
        <v>219</v>
      </c>
      <c r="AG243" s="149" t="s">
        <v>2101</v>
      </c>
      <c r="AH243" s="147"/>
      <c r="AI243" s="147" t="s">
        <v>2102</v>
      </c>
      <c r="AJ243" s="147"/>
      <c r="AK243" s="147" t="s">
        <v>333</v>
      </c>
      <c r="AL243" s="203" t="s">
        <v>333</v>
      </c>
      <c r="AM243" s="151"/>
      <c r="AN243" s="175"/>
      <c r="AO243" s="154"/>
      <c r="AP243" s="154"/>
      <c r="AQ243" s="154">
        <v>13782398177</v>
      </c>
      <c r="AR243" s="143"/>
      <c r="AS243" s="154"/>
      <c r="AT243" s="156"/>
      <c r="AU243" s="154"/>
      <c r="AV243" s="151"/>
      <c r="AW243" s="154"/>
    </row>
    <row r="244" customFormat="1" ht="40.5" spans="1:49">
      <c r="A244" s="144">
        <v>228</v>
      </c>
      <c r="B244" s="163" t="s">
        <v>60</v>
      </c>
      <c r="C244" s="148"/>
      <c r="D244" s="148" t="str">
        <f t="shared" si="5"/>
        <v>新建</v>
      </c>
      <c r="E244" s="148" t="s">
        <v>197</v>
      </c>
      <c r="F244" s="147" t="s">
        <v>197</v>
      </c>
      <c r="G244" s="163" t="s">
        <v>61</v>
      </c>
      <c r="H244" s="150" t="s">
        <v>44</v>
      </c>
      <c r="I244" s="190">
        <v>15000</v>
      </c>
      <c r="J244" s="147" t="s">
        <v>1092</v>
      </c>
      <c r="K244" s="148" t="s">
        <v>1093</v>
      </c>
      <c r="L244" s="140">
        <v>0</v>
      </c>
      <c r="M244" s="140">
        <v>8000</v>
      </c>
      <c r="N244" s="140">
        <v>0</v>
      </c>
      <c r="O244" s="140">
        <v>0</v>
      </c>
      <c r="P244" s="140">
        <v>0</v>
      </c>
      <c r="Q244" s="140"/>
      <c r="R244" s="190">
        <v>15000</v>
      </c>
      <c r="S244" s="147" t="s">
        <v>504</v>
      </c>
      <c r="T244" s="163"/>
      <c r="U244" s="163" t="s">
        <v>2103</v>
      </c>
      <c r="V244" s="163" t="s">
        <v>205</v>
      </c>
      <c r="W244" s="149" t="s">
        <v>205</v>
      </c>
      <c r="X244" s="149" t="s">
        <v>205</v>
      </c>
      <c r="Y244" s="149" t="s">
        <v>205</v>
      </c>
      <c r="Z244" s="149" t="s">
        <v>205</v>
      </c>
      <c r="AA244" s="149">
        <v>0</v>
      </c>
      <c r="AB244" s="149">
        <v>0</v>
      </c>
      <c r="AC244" s="149">
        <v>0</v>
      </c>
      <c r="AD244" s="163"/>
      <c r="AE244" s="148" t="s">
        <v>516</v>
      </c>
      <c r="AF244" s="148" t="s">
        <v>319</v>
      </c>
      <c r="AG244" s="163" t="s">
        <v>62</v>
      </c>
      <c r="AH244" s="148" t="s">
        <v>305</v>
      </c>
      <c r="AI244" s="172" t="s">
        <v>2104</v>
      </c>
      <c r="AJ244" s="148" t="s">
        <v>305</v>
      </c>
      <c r="AK244" s="199" t="s">
        <v>305</v>
      </c>
      <c r="AL244" s="199" t="s">
        <v>305</v>
      </c>
      <c r="AM244" s="157" t="s">
        <v>305</v>
      </c>
      <c r="AN244" s="154" t="s">
        <v>2105</v>
      </c>
      <c r="AO244" s="175">
        <v>13937499717</v>
      </c>
      <c r="AP244" s="154"/>
      <c r="AQ244" s="154">
        <v>13937499717</v>
      </c>
      <c r="AR244" s="143"/>
      <c r="AS244" s="154" t="s">
        <v>234</v>
      </c>
      <c r="AT244" s="167" t="s">
        <v>2106</v>
      </c>
      <c r="AU244" s="154"/>
      <c r="AV244" s="157"/>
      <c r="AW244" s="155"/>
    </row>
    <row r="245" customFormat="1" ht="40.5" spans="1:49">
      <c r="A245" s="144">
        <v>229</v>
      </c>
      <c r="B245" s="158" t="s">
        <v>63</v>
      </c>
      <c r="C245" s="148"/>
      <c r="D245" s="148" t="str">
        <f t="shared" si="5"/>
        <v>新建</v>
      </c>
      <c r="E245" s="147" t="s">
        <v>197</v>
      </c>
      <c r="F245" s="147" t="s">
        <v>197</v>
      </c>
      <c r="G245" s="158" t="s">
        <v>64</v>
      </c>
      <c r="H245" s="241" t="s">
        <v>44</v>
      </c>
      <c r="I245" s="190">
        <v>15000</v>
      </c>
      <c r="J245" s="147" t="s">
        <v>1092</v>
      </c>
      <c r="K245" s="148" t="s">
        <v>1093</v>
      </c>
      <c r="L245" s="180">
        <v>0</v>
      </c>
      <c r="M245" s="168">
        <v>5000</v>
      </c>
      <c r="N245" s="180">
        <v>0</v>
      </c>
      <c r="O245" s="180">
        <v>0</v>
      </c>
      <c r="P245" s="180">
        <v>0</v>
      </c>
      <c r="Q245" s="180"/>
      <c r="R245" s="190">
        <v>15000</v>
      </c>
      <c r="S245" s="147" t="s">
        <v>504</v>
      </c>
      <c r="T245" s="158"/>
      <c r="U245" s="149" t="s">
        <v>2107</v>
      </c>
      <c r="V245" s="233" t="s">
        <v>205</v>
      </c>
      <c r="W245" s="149" t="s">
        <v>205</v>
      </c>
      <c r="X245" s="149" t="s">
        <v>205</v>
      </c>
      <c r="Y245" s="149" t="s">
        <v>205</v>
      </c>
      <c r="Z245" s="149" t="s">
        <v>205</v>
      </c>
      <c r="AA245" s="149">
        <v>0</v>
      </c>
      <c r="AB245" s="149">
        <v>0</v>
      </c>
      <c r="AC245" s="149">
        <v>0</v>
      </c>
      <c r="AD245" s="149"/>
      <c r="AE245" s="147" t="s">
        <v>219</v>
      </c>
      <c r="AF245" s="147" t="s">
        <v>219</v>
      </c>
      <c r="AG245" s="149" t="s">
        <v>65</v>
      </c>
      <c r="AH245" s="147" t="s">
        <v>305</v>
      </c>
      <c r="AI245" s="172" t="s">
        <v>2108</v>
      </c>
      <c r="AJ245" s="147" t="s">
        <v>305</v>
      </c>
      <c r="AK245" s="199" t="s">
        <v>305</v>
      </c>
      <c r="AL245" s="199" t="s">
        <v>305</v>
      </c>
      <c r="AM245" s="157" t="s">
        <v>305</v>
      </c>
      <c r="AN245" s="166" t="s">
        <v>2109</v>
      </c>
      <c r="AO245" s="165">
        <v>13839008077</v>
      </c>
      <c r="AP245" s="166"/>
      <c r="AQ245" s="152">
        <v>13839008077</v>
      </c>
      <c r="AR245" s="143"/>
      <c r="AS245" s="154" t="s">
        <v>234</v>
      </c>
      <c r="AT245" s="167" t="s">
        <v>2110</v>
      </c>
      <c r="AU245" s="154"/>
      <c r="AV245" s="157"/>
      <c r="AW245" s="155"/>
    </row>
    <row r="246" customFormat="1" ht="40.5" spans="1:49">
      <c r="A246" s="144">
        <v>230</v>
      </c>
      <c r="B246" s="159" t="s">
        <v>66</v>
      </c>
      <c r="C246" s="148"/>
      <c r="D246" s="148" t="str">
        <f t="shared" si="5"/>
        <v>新建</v>
      </c>
      <c r="E246" s="147" t="s">
        <v>197</v>
      </c>
      <c r="F246" s="147" t="s">
        <v>197</v>
      </c>
      <c r="G246" s="158" t="s">
        <v>67</v>
      </c>
      <c r="H246" s="241" t="s">
        <v>68</v>
      </c>
      <c r="I246" s="190">
        <v>15000</v>
      </c>
      <c r="J246" s="147" t="s">
        <v>1092</v>
      </c>
      <c r="K246" s="147" t="s">
        <v>1093</v>
      </c>
      <c r="L246" s="180">
        <v>0</v>
      </c>
      <c r="M246" s="217">
        <v>5000</v>
      </c>
      <c r="N246" s="180">
        <v>0</v>
      </c>
      <c r="O246" s="180">
        <v>0</v>
      </c>
      <c r="P246" s="180">
        <v>0</v>
      </c>
      <c r="Q246" s="180"/>
      <c r="R246" s="190">
        <v>15000</v>
      </c>
      <c r="S246" s="147" t="s">
        <v>504</v>
      </c>
      <c r="T246" s="158"/>
      <c r="U246" s="149" t="s">
        <v>269</v>
      </c>
      <c r="V246" s="149" t="s">
        <v>269</v>
      </c>
      <c r="W246" s="149" t="s">
        <v>205</v>
      </c>
      <c r="X246" s="149" t="s">
        <v>205</v>
      </c>
      <c r="Y246" s="149" t="s">
        <v>205</v>
      </c>
      <c r="Z246" s="149" t="s">
        <v>205</v>
      </c>
      <c r="AA246" s="149">
        <v>0</v>
      </c>
      <c r="AB246" s="149">
        <v>0</v>
      </c>
      <c r="AC246" s="149">
        <v>0</v>
      </c>
      <c r="AD246" s="149"/>
      <c r="AE246" s="148" t="s">
        <v>206</v>
      </c>
      <c r="AF246" s="148" t="s">
        <v>207</v>
      </c>
      <c r="AG246" s="149" t="s">
        <v>2111</v>
      </c>
      <c r="AH246" s="147" t="s">
        <v>305</v>
      </c>
      <c r="AI246" s="172" t="s">
        <v>2112</v>
      </c>
      <c r="AJ246" s="147" t="s">
        <v>305</v>
      </c>
      <c r="AK246" s="199" t="s">
        <v>305</v>
      </c>
      <c r="AL246" s="199" t="s">
        <v>305</v>
      </c>
      <c r="AM246" s="157" t="s">
        <v>305</v>
      </c>
      <c r="AN246" s="152" t="s">
        <v>2113</v>
      </c>
      <c r="AO246" s="165">
        <v>13271195007</v>
      </c>
      <c r="AP246" s="154"/>
      <c r="AQ246" s="152">
        <v>13271195007</v>
      </c>
      <c r="AR246" s="143"/>
      <c r="AS246" s="154" t="s">
        <v>234</v>
      </c>
      <c r="AT246" s="167" t="s">
        <v>2114</v>
      </c>
      <c r="AU246" s="154"/>
      <c r="AV246" s="157"/>
      <c r="AW246" s="155"/>
    </row>
    <row r="247" customFormat="1" ht="27" spans="1:49">
      <c r="A247" s="144">
        <v>231</v>
      </c>
      <c r="B247" s="163" t="s">
        <v>69</v>
      </c>
      <c r="C247" s="148"/>
      <c r="D247" s="148" t="str">
        <f t="shared" si="5"/>
        <v>新建</v>
      </c>
      <c r="E247" s="148" t="s">
        <v>197</v>
      </c>
      <c r="F247" s="147" t="s">
        <v>197</v>
      </c>
      <c r="G247" s="163" t="s">
        <v>70</v>
      </c>
      <c r="H247" s="150" t="s">
        <v>44</v>
      </c>
      <c r="I247" s="190">
        <v>15000</v>
      </c>
      <c r="J247" s="147" t="s">
        <v>1092</v>
      </c>
      <c r="K247" s="148" t="s">
        <v>1093</v>
      </c>
      <c r="L247" s="140">
        <v>0</v>
      </c>
      <c r="M247" s="140">
        <v>5000</v>
      </c>
      <c r="N247" s="140">
        <v>0</v>
      </c>
      <c r="O247" s="140">
        <v>0</v>
      </c>
      <c r="P247" s="140">
        <v>0</v>
      </c>
      <c r="Q247" s="140"/>
      <c r="R247" s="190">
        <v>15000</v>
      </c>
      <c r="S247" s="147" t="s">
        <v>504</v>
      </c>
      <c r="T247" s="163"/>
      <c r="U247" s="163" t="s">
        <v>269</v>
      </c>
      <c r="V247" s="163" t="s">
        <v>205</v>
      </c>
      <c r="W247" s="149" t="s">
        <v>205</v>
      </c>
      <c r="X247" s="149" t="s">
        <v>205</v>
      </c>
      <c r="Y247" s="149" t="s">
        <v>205</v>
      </c>
      <c r="Z247" s="149" t="s">
        <v>205</v>
      </c>
      <c r="AA247" s="149">
        <v>0</v>
      </c>
      <c r="AB247" s="149">
        <v>0</v>
      </c>
      <c r="AC247" s="149">
        <v>0</v>
      </c>
      <c r="AD247" s="163"/>
      <c r="AE247" s="148" t="s">
        <v>516</v>
      </c>
      <c r="AF247" s="148" t="s">
        <v>319</v>
      </c>
      <c r="AG247" s="163" t="s">
        <v>2115</v>
      </c>
      <c r="AH247" s="148" t="s">
        <v>305</v>
      </c>
      <c r="AI247" s="172" t="s">
        <v>2116</v>
      </c>
      <c r="AJ247" s="148" t="s">
        <v>305</v>
      </c>
      <c r="AK247" s="199" t="s">
        <v>305</v>
      </c>
      <c r="AL247" s="199" t="s">
        <v>305</v>
      </c>
      <c r="AM247" s="157" t="s">
        <v>305</v>
      </c>
      <c r="AN247" s="154" t="s">
        <v>1531</v>
      </c>
      <c r="AO247" s="175">
        <v>13733628852</v>
      </c>
      <c r="AP247" s="155"/>
      <c r="AQ247" s="154">
        <v>13733628852</v>
      </c>
      <c r="AR247" s="143"/>
      <c r="AS247" s="154" t="s">
        <v>234</v>
      </c>
      <c r="AT247" s="167" t="s">
        <v>2117</v>
      </c>
      <c r="AU247" s="154"/>
      <c r="AV247" s="157"/>
      <c r="AW247" s="155"/>
    </row>
    <row r="248" customFormat="1" ht="40.5" spans="1:49">
      <c r="A248" s="144">
        <v>232</v>
      </c>
      <c r="B248" s="159" t="s">
        <v>2118</v>
      </c>
      <c r="C248" s="148"/>
      <c r="D248" s="148" t="str">
        <f t="shared" si="5"/>
        <v>新建</v>
      </c>
      <c r="E248" s="148" t="s">
        <v>197</v>
      </c>
      <c r="F248" s="148"/>
      <c r="G248" s="159" t="s">
        <v>2119</v>
      </c>
      <c r="H248" s="241" t="s">
        <v>68</v>
      </c>
      <c r="I248" s="190">
        <v>15000</v>
      </c>
      <c r="J248" s="162" t="s">
        <v>1092</v>
      </c>
      <c r="K248" s="162" t="s">
        <v>1093</v>
      </c>
      <c r="L248" s="180">
        <v>21500</v>
      </c>
      <c r="M248" s="180">
        <v>0</v>
      </c>
      <c r="N248" s="168">
        <v>0</v>
      </c>
      <c r="O248" s="168">
        <v>0</v>
      </c>
      <c r="P248" s="168">
        <v>0</v>
      </c>
      <c r="Q248" s="185">
        <v>1000</v>
      </c>
      <c r="R248" s="190">
        <v>15000</v>
      </c>
      <c r="S248" s="231" t="s">
        <v>504</v>
      </c>
      <c r="T248" s="149" t="s">
        <v>2120</v>
      </c>
      <c r="U248" s="149" t="s">
        <v>2121</v>
      </c>
      <c r="V248" s="149" t="s">
        <v>205</v>
      </c>
      <c r="W248" s="149" t="s">
        <v>2122</v>
      </c>
      <c r="X248" s="149" t="s">
        <v>256</v>
      </c>
      <c r="Y248" s="149" t="s">
        <v>205</v>
      </c>
      <c r="Z248" s="149" t="s">
        <v>269</v>
      </c>
      <c r="AA248" s="170">
        <v>0</v>
      </c>
      <c r="AB248" s="170">
        <v>0</v>
      </c>
      <c r="AC248" s="170">
        <v>0</v>
      </c>
      <c r="AD248" s="248"/>
      <c r="AE248" s="147" t="s">
        <v>219</v>
      </c>
      <c r="AF248" s="147" t="s">
        <v>219</v>
      </c>
      <c r="AG248" s="159" t="s">
        <v>2123</v>
      </c>
      <c r="AH248" s="147" t="s">
        <v>221</v>
      </c>
      <c r="AI248" s="172" t="s">
        <v>2124</v>
      </c>
      <c r="AJ248" s="147"/>
      <c r="AK248" s="147" t="s">
        <v>221</v>
      </c>
      <c r="AL248" s="147" t="s">
        <v>221</v>
      </c>
      <c r="AM248" s="173" t="s">
        <v>133</v>
      </c>
      <c r="AN248" s="174" t="s">
        <v>232</v>
      </c>
      <c r="AO248" s="243" t="s">
        <v>2125</v>
      </c>
      <c r="AP248" s="154"/>
      <c r="AQ248" s="175"/>
      <c r="AR248" s="143"/>
      <c r="AS248" s="155" t="s">
        <v>234</v>
      </c>
      <c r="AT248" s="156" t="s">
        <v>2126</v>
      </c>
      <c r="AU248" s="155"/>
      <c r="AV248" s="157"/>
      <c r="AW248" s="155"/>
    </row>
    <row r="249" customFormat="1" ht="81" spans="1:49">
      <c r="A249" s="144">
        <v>233</v>
      </c>
      <c r="B249" s="163" t="s">
        <v>2127</v>
      </c>
      <c r="C249" s="148"/>
      <c r="D249" s="148" t="str">
        <f t="shared" si="5"/>
        <v>新建</v>
      </c>
      <c r="E249" s="221" t="s">
        <v>197</v>
      </c>
      <c r="F249" s="221"/>
      <c r="G249" s="163" t="s">
        <v>2128</v>
      </c>
      <c r="H249" s="150" t="s">
        <v>44</v>
      </c>
      <c r="I249" s="150">
        <v>15000</v>
      </c>
      <c r="J249" s="148" t="s">
        <v>1092</v>
      </c>
      <c r="K249" s="148" t="s">
        <v>1093</v>
      </c>
      <c r="L249" s="222">
        <v>0</v>
      </c>
      <c r="M249" s="222">
        <v>15000</v>
      </c>
      <c r="N249" s="222">
        <v>0</v>
      </c>
      <c r="O249" s="222">
        <v>0</v>
      </c>
      <c r="P249" s="222">
        <v>0</v>
      </c>
      <c r="Q249" s="234"/>
      <c r="R249" s="150">
        <v>15000</v>
      </c>
      <c r="S249" s="147" t="s">
        <v>504</v>
      </c>
      <c r="T249" s="223"/>
      <c r="U249" s="221" t="s">
        <v>2129</v>
      </c>
      <c r="V249" s="221" t="s">
        <v>205</v>
      </c>
      <c r="W249" s="221" t="s">
        <v>205</v>
      </c>
      <c r="X249" s="221" t="s">
        <v>205</v>
      </c>
      <c r="Y249" s="221" t="s">
        <v>205</v>
      </c>
      <c r="Z249" s="221" t="s">
        <v>205</v>
      </c>
      <c r="AA249" s="223">
        <v>0</v>
      </c>
      <c r="AB249" s="223">
        <v>0</v>
      </c>
      <c r="AC249" s="223">
        <v>0</v>
      </c>
      <c r="AD249" s="235"/>
      <c r="AE249" s="147" t="s">
        <v>219</v>
      </c>
      <c r="AF249" s="147" t="s">
        <v>319</v>
      </c>
      <c r="AG249" s="149" t="s">
        <v>2130</v>
      </c>
      <c r="AH249" s="149" t="s">
        <v>485</v>
      </c>
      <c r="AI249" s="163" t="s">
        <v>1790</v>
      </c>
      <c r="AJ249" s="221" t="s">
        <v>485</v>
      </c>
      <c r="AK249" s="224" t="s">
        <v>487</v>
      </c>
      <c r="AL249" s="224" t="s">
        <v>487</v>
      </c>
      <c r="AM249" s="151">
        <v>13193430521</v>
      </c>
      <c r="AN249" s="154" t="s">
        <v>2131</v>
      </c>
      <c r="AO249" s="154"/>
      <c r="AP249" s="154">
        <v>13193430521</v>
      </c>
      <c r="AQ249" s="154"/>
      <c r="AR249" s="154"/>
      <c r="AS249" s="155"/>
      <c r="AT249" s="156"/>
      <c r="AU249" s="154"/>
      <c r="AV249" s="151"/>
      <c r="AW249" s="154"/>
    </row>
    <row r="250" customFormat="1" ht="40.5" spans="1:49">
      <c r="A250" s="144">
        <v>234</v>
      </c>
      <c r="B250" s="149" t="s">
        <v>2132</v>
      </c>
      <c r="C250" s="148"/>
      <c r="D250" s="148" t="str">
        <f t="shared" si="5"/>
        <v>新建</v>
      </c>
      <c r="E250" s="148" t="s">
        <v>197</v>
      </c>
      <c r="F250" s="148"/>
      <c r="G250" s="149" t="s">
        <v>2133</v>
      </c>
      <c r="H250" s="150" t="s">
        <v>12</v>
      </c>
      <c r="I250" s="189">
        <v>15000</v>
      </c>
      <c r="J250" s="147" t="s">
        <v>1092</v>
      </c>
      <c r="K250" s="147" t="s">
        <v>1093</v>
      </c>
      <c r="L250" s="169">
        <v>0</v>
      </c>
      <c r="M250" s="169">
        <v>15000</v>
      </c>
      <c r="N250" s="169">
        <v>0</v>
      </c>
      <c r="O250" s="169">
        <v>0</v>
      </c>
      <c r="P250" s="169">
        <v>0</v>
      </c>
      <c r="Q250" s="169"/>
      <c r="R250" s="150">
        <v>15000</v>
      </c>
      <c r="S250" s="147" t="s">
        <v>504</v>
      </c>
      <c r="T250" s="149"/>
      <c r="U250" s="149" t="s">
        <v>2134</v>
      </c>
      <c r="V250" s="149" t="s">
        <v>205</v>
      </c>
      <c r="W250" s="149" t="s">
        <v>2135</v>
      </c>
      <c r="X250" s="149" t="s">
        <v>205</v>
      </c>
      <c r="Y250" s="149" t="s">
        <v>205</v>
      </c>
      <c r="Z250" s="149" t="s">
        <v>205</v>
      </c>
      <c r="AA250" s="149">
        <v>0</v>
      </c>
      <c r="AB250" s="149">
        <v>0</v>
      </c>
      <c r="AC250" s="149">
        <v>0</v>
      </c>
      <c r="AD250" s="171"/>
      <c r="AE250" s="147" t="s">
        <v>206</v>
      </c>
      <c r="AF250" s="147" t="s">
        <v>207</v>
      </c>
      <c r="AG250" s="149" t="s">
        <v>2136</v>
      </c>
      <c r="AH250" s="149" t="s">
        <v>485</v>
      </c>
      <c r="AI250" s="149" t="s">
        <v>2137</v>
      </c>
      <c r="AJ250" s="147" t="s">
        <v>485</v>
      </c>
      <c r="AK250" s="224" t="s">
        <v>487</v>
      </c>
      <c r="AL250" s="224" t="s">
        <v>487</v>
      </c>
      <c r="AM250" s="261" t="s">
        <v>487</v>
      </c>
      <c r="AN250" s="154" t="s">
        <v>2138</v>
      </c>
      <c r="AO250" s="154">
        <v>18903995070</v>
      </c>
      <c r="AP250" s="154" t="s">
        <v>2138</v>
      </c>
      <c r="AQ250" s="154"/>
      <c r="AR250" s="154"/>
      <c r="AS250" s="155" t="s">
        <v>234</v>
      </c>
      <c r="AT250" s="156" t="s">
        <v>2139</v>
      </c>
      <c r="AU250" s="154" t="s">
        <v>2140</v>
      </c>
      <c r="AV250" s="151" t="s">
        <v>687</v>
      </c>
      <c r="AW250" s="154" t="s">
        <v>2141</v>
      </c>
    </row>
    <row r="251" customFormat="1" ht="54" spans="1:49">
      <c r="A251" s="144">
        <v>235</v>
      </c>
      <c r="B251" s="163" t="s">
        <v>2142</v>
      </c>
      <c r="C251" s="148"/>
      <c r="D251" s="148" t="str">
        <f t="shared" si="5"/>
        <v>新建</v>
      </c>
      <c r="E251" s="148"/>
      <c r="F251" s="252" t="s">
        <v>225</v>
      </c>
      <c r="G251" s="163" t="s">
        <v>2143</v>
      </c>
      <c r="H251" s="150" t="s">
        <v>454</v>
      </c>
      <c r="I251" s="189">
        <v>15000</v>
      </c>
      <c r="J251" s="148" t="s">
        <v>1092</v>
      </c>
      <c r="K251" s="148" t="s">
        <v>1145</v>
      </c>
      <c r="L251" s="140">
        <v>0</v>
      </c>
      <c r="M251" s="169">
        <v>15000</v>
      </c>
      <c r="N251" s="169"/>
      <c r="O251" s="169"/>
      <c r="P251" s="169"/>
      <c r="Q251" s="169"/>
      <c r="R251" s="189">
        <v>8000</v>
      </c>
      <c r="S251" s="147" t="s">
        <v>2144</v>
      </c>
      <c r="T251" s="149"/>
      <c r="U251" s="163" t="s">
        <v>269</v>
      </c>
      <c r="V251" s="149" t="s">
        <v>269</v>
      </c>
      <c r="W251" s="149" t="s">
        <v>269</v>
      </c>
      <c r="X251" s="149" t="s">
        <v>269</v>
      </c>
      <c r="Y251" s="149" t="s">
        <v>269</v>
      </c>
      <c r="Z251" s="149" t="s">
        <v>269</v>
      </c>
      <c r="AA251" s="244"/>
      <c r="AB251" s="244"/>
      <c r="AC251" s="244"/>
      <c r="AD251" s="171"/>
      <c r="AE251" s="162" t="s">
        <v>219</v>
      </c>
      <c r="AF251" s="148" t="s">
        <v>219</v>
      </c>
      <c r="AG251" s="149" t="s">
        <v>2145</v>
      </c>
      <c r="AH251" s="147" t="s">
        <v>763</v>
      </c>
      <c r="AI251" s="147" t="s">
        <v>2146</v>
      </c>
      <c r="AJ251" s="148" t="s">
        <v>2147</v>
      </c>
      <c r="AK251" s="147" t="s">
        <v>763</v>
      </c>
      <c r="AL251" s="147" t="s">
        <v>763</v>
      </c>
      <c r="AM251" s="151">
        <v>15290990132</v>
      </c>
      <c r="AN251" s="228" t="s">
        <v>2148</v>
      </c>
      <c r="AO251" s="154"/>
      <c r="AP251" s="154">
        <v>15290990132</v>
      </c>
      <c r="AQ251" s="154"/>
      <c r="AR251" s="143"/>
      <c r="AS251" s="154"/>
      <c r="AT251" s="156"/>
      <c r="AU251" s="154"/>
      <c r="AV251" s="151"/>
      <c r="AW251" s="154"/>
    </row>
    <row r="252" customFormat="1" ht="27" spans="1:49">
      <c r="A252" s="144">
        <v>236</v>
      </c>
      <c r="B252" s="191" t="s">
        <v>2149</v>
      </c>
      <c r="C252" s="148"/>
      <c r="D252" s="148" t="str">
        <f t="shared" si="5"/>
        <v>新建</v>
      </c>
      <c r="E252" s="147" t="s">
        <v>197</v>
      </c>
      <c r="F252" s="148"/>
      <c r="G252" s="191" t="s">
        <v>2150</v>
      </c>
      <c r="H252" s="241" t="s">
        <v>1433</v>
      </c>
      <c r="I252" s="190">
        <v>14939</v>
      </c>
      <c r="J252" s="206" t="s">
        <v>1092</v>
      </c>
      <c r="K252" s="206" t="s">
        <v>1565</v>
      </c>
      <c r="L252" s="180">
        <v>14939</v>
      </c>
      <c r="M252" s="247">
        <v>0</v>
      </c>
      <c r="N252" s="180">
        <v>0</v>
      </c>
      <c r="O252" s="180">
        <v>0</v>
      </c>
      <c r="P252" s="180">
        <v>0</v>
      </c>
      <c r="Q252" s="180">
        <v>0</v>
      </c>
      <c r="R252" s="190">
        <v>8000</v>
      </c>
      <c r="S252" s="149" t="s">
        <v>2151</v>
      </c>
      <c r="T252" s="149"/>
      <c r="U252" s="149" t="s">
        <v>269</v>
      </c>
      <c r="V252" s="149" t="s">
        <v>269</v>
      </c>
      <c r="W252" s="149" t="s">
        <v>205</v>
      </c>
      <c r="X252" s="149" t="s">
        <v>205</v>
      </c>
      <c r="Y252" s="149" t="s">
        <v>205</v>
      </c>
      <c r="Z252" s="149" t="s">
        <v>205</v>
      </c>
      <c r="AA252" s="149">
        <v>0</v>
      </c>
      <c r="AB252" s="149">
        <v>0</v>
      </c>
      <c r="AC252" s="149">
        <v>0</v>
      </c>
      <c r="AD252" s="171"/>
      <c r="AE252" s="147" t="s">
        <v>219</v>
      </c>
      <c r="AF252" s="147" t="s">
        <v>219</v>
      </c>
      <c r="AG252" s="191" t="s">
        <v>360</v>
      </c>
      <c r="AH252" s="147" t="s">
        <v>330</v>
      </c>
      <c r="AI252" s="206" t="s">
        <v>2152</v>
      </c>
      <c r="AJ252" s="206" t="s">
        <v>2153</v>
      </c>
      <c r="AK252" s="203" t="s">
        <v>333</v>
      </c>
      <c r="AL252" s="203" t="s">
        <v>333</v>
      </c>
      <c r="AM252" s="205" t="s">
        <v>333</v>
      </c>
      <c r="AN252" s="154" t="s">
        <v>346</v>
      </c>
      <c r="AO252" s="175">
        <v>13198386200</v>
      </c>
      <c r="AP252" s="154"/>
      <c r="AQ252" s="154">
        <v>13198386200</v>
      </c>
      <c r="AR252" s="143"/>
      <c r="AS252" s="154" t="s">
        <v>234</v>
      </c>
      <c r="AT252" s="156" t="s">
        <v>2154</v>
      </c>
      <c r="AU252" s="154"/>
      <c r="AV252" s="151"/>
      <c r="AW252" s="154"/>
    </row>
    <row r="253" customFormat="1" ht="40.5" spans="1:49">
      <c r="A253" s="144">
        <v>237</v>
      </c>
      <c r="B253" s="191" t="s">
        <v>2155</v>
      </c>
      <c r="C253" s="148"/>
      <c r="D253" s="148" t="str">
        <f t="shared" si="5"/>
        <v>新建</v>
      </c>
      <c r="E253" s="147" t="s">
        <v>197</v>
      </c>
      <c r="F253" s="148"/>
      <c r="G253" s="149" t="s">
        <v>2156</v>
      </c>
      <c r="H253" s="150" t="s">
        <v>327</v>
      </c>
      <c r="I253" s="189">
        <v>13000</v>
      </c>
      <c r="J253" s="162" t="s">
        <v>1092</v>
      </c>
      <c r="K253" s="162" t="s">
        <v>1145</v>
      </c>
      <c r="L253" s="180">
        <v>0</v>
      </c>
      <c r="M253" s="180">
        <v>13000</v>
      </c>
      <c r="N253" s="180">
        <v>0</v>
      </c>
      <c r="O253" s="180">
        <v>0</v>
      </c>
      <c r="P253" s="180">
        <v>0</v>
      </c>
      <c r="Q253" s="198">
        <v>0</v>
      </c>
      <c r="R253" s="189">
        <v>7000</v>
      </c>
      <c r="S253" s="149" t="s">
        <v>2157</v>
      </c>
      <c r="T253" s="147"/>
      <c r="U253" s="147" t="s">
        <v>2158</v>
      </c>
      <c r="V253" s="147" t="s">
        <v>269</v>
      </c>
      <c r="W253" s="147" t="s">
        <v>205</v>
      </c>
      <c r="X253" s="147" t="s">
        <v>269</v>
      </c>
      <c r="Y253" s="147" t="s">
        <v>205</v>
      </c>
      <c r="Z253" s="147" t="s">
        <v>269</v>
      </c>
      <c r="AA253" s="147">
        <v>0</v>
      </c>
      <c r="AB253" s="147">
        <v>0</v>
      </c>
      <c r="AC253" s="147">
        <v>0</v>
      </c>
      <c r="AD253" s="162"/>
      <c r="AE253" s="147" t="s">
        <v>219</v>
      </c>
      <c r="AF253" s="147" t="s">
        <v>219</v>
      </c>
      <c r="AG253" s="147" t="s">
        <v>2159</v>
      </c>
      <c r="AH253" s="147" t="s">
        <v>330</v>
      </c>
      <c r="AI253" s="147" t="s">
        <v>2160</v>
      </c>
      <c r="AJ253" s="147" t="s">
        <v>345</v>
      </c>
      <c r="AK253" s="203" t="s">
        <v>333</v>
      </c>
      <c r="AL253" s="203" t="s">
        <v>333</v>
      </c>
      <c r="AM253" s="205" t="s">
        <v>333</v>
      </c>
      <c r="AN253" s="154" t="s">
        <v>346</v>
      </c>
      <c r="AO253" s="175">
        <v>13198386200</v>
      </c>
      <c r="AP253" s="154"/>
      <c r="AQ253" s="154">
        <v>13198386200</v>
      </c>
      <c r="AR253" s="143"/>
      <c r="AS253" s="154"/>
      <c r="AT253" s="156"/>
      <c r="AU253" s="154"/>
      <c r="AV253" s="151"/>
      <c r="AW253" s="154"/>
    </row>
    <row r="254" customFormat="1" ht="54" spans="1:49">
      <c r="A254" s="144">
        <v>238</v>
      </c>
      <c r="B254" s="163" t="s">
        <v>2161</v>
      </c>
      <c r="C254" s="148"/>
      <c r="D254" s="148" t="str">
        <f t="shared" si="5"/>
        <v>新建</v>
      </c>
      <c r="E254" s="147" t="s">
        <v>197</v>
      </c>
      <c r="F254" s="148"/>
      <c r="G254" s="236" t="s">
        <v>2162</v>
      </c>
      <c r="H254" s="150" t="s">
        <v>2163</v>
      </c>
      <c r="I254" s="189">
        <v>12600</v>
      </c>
      <c r="J254" s="207" t="s">
        <v>1092</v>
      </c>
      <c r="K254" s="207" t="s">
        <v>1093</v>
      </c>
      <c r="L254" s="169">
        <v>0</v>
      </c>
      <c r="M254" s="169">
        <v>12600</v>
      </c>
      <c r="N254" s="169"/>
      <c r="O254" s="169"/>
      <c r="P254" s="169"/>
      <c r="Q254" s="169">
        <v>0</v>
      </c>
      <c r="R254" s="189">
        <v>5000</v>
      </c>
      <c r="S254" s="147" t="s">
        <v>2164</v>
      </c>
      <c r="T254" s="149" t="s">
        <v>219</v>
      </c>
      <c r="U254" s="218" t="s">
        <v>1480</v>
      </c>
      <c r="V254" s="218" t="s">
        <v>205</v>
      </c>
      <c r="W254" s="159" t="s">
        <v>269</v>
      </c>
      <c r="X254" s="149" t="s">
        <v>205</v>
      </c>
      <c r="Y254" s="149" t="s">
        <v>205</v>
      </c>
      <c r="Z254" s="218" t="s">
        <v>205</v>
      </c>
      <c r="AA254" s="191">
        <v>0</v>
      </c>
      <c r="AB254" s="159">
        <v>0</v>
      </c>
      <c r="AC254" s="159">
        <v>0</v>
      </c>
      <c r="AD254" s="171"/>
      <c r="AE254" s="147" t="s">
        <v>579</v>
      </c>
      <c r="AF254" s="147" t="s">
        <v>580</v>
      </c>
      <c r="AG254" s="236" t="s">
        <v>2165</v>
      </c>
      <c r="AH254" s="147" t="s">
        <v>378</v>
      </c>
      <c r="AI254" s="147" t="s">
        <v>1290</v>
      </c>
      <c r="AJ254" s="147" t="s">
        <v>487</v>
      </c>
      <c r="AK254" s="147" t="s">
        <v>378</v>
      </c>
      <c r="AL254" s="147" t="s">
        <v>378</v>
      </c>
      <c r="AM254" s="151" t="s">
        <v>2166</v>
      </c>
      <c r="AN254" s="175">
        <v>13937489390</v>
      </c>
      <c r="AO254" s="154" t="s">
        <v>2167</v>
      </c>
      <c r="AP254" s="154" t="s">
        <v>2168</v>
      </c>
      <c r="AQ254" s="154" t="s">
        <v>2168</v>
      </c>
      <c r="AR254" s="143"/>
      <c r="AS254" s="154" t="s">
        <v>234</v>
      </c>
      <c r="AT254" s="156" t="s">
        <v>2169</v>
      </c>
      <c r="AU254" s="154" t="s">
        <v>219</v>
      </c>
      <c r="AV254" s="151"/>
      <c r="AW254" s="154"/>
    </row>
    <row r="255" customFormat="1" ht="81" spans="1:49">
      <c r="A255" s="144">
        <v>239</v>
      </c>
      <c r="B255" s="163" t="s">
        <v>2170</v>
      </c>
      <c r="C255" s="148"/>
      <c r="D255" s="148" t="str">
        <f t="shared" si="5"/>
        <v>新建</v>
      </c>
      <c r="E255" s="148" t="s">
        <v>197</v>
      </c>
      <c r="F255" s="148"/>
      <c r="G255" s="149" t="s">
        <v>2171</v>
      </c>
      <c r="H255" s="150" t="s">
        <v>2172</v>
      </c>
      <c r="I255" s="189">
        <v>12000</v>
      </c>
      <c r="J255" s="148" t="s">
        <v>1092</v>
      </c>
      <c r="K255" s="148" t="s">
        <v>1093</v>
      </c>
      <c r="L255" s="169">
        <v>0</v>
      </c>
      <c r="M255" s="169">
        <v>12000</v>
      </c>
      <c r="N255" s="169">
        <v>0</v>
      </c>
      <c r="O255" s="169">
        <v>0</v>
      </c>
      <c r="P255" s="169">
        <v>0</v>
      </c>
      <c r="Q255" s="169"/>
      <c r="R255" s="190">
        <v>9000</v>
      </c>
      <c r="S255" s="191" t="s">
        <v>2173</v>
      </c>
      <c r="T255" s="149"/>
      <c r="U255" s="191" t="s">
        <v>2174</v>
      </c>
      <c r="V255" s="191" t="s">
        <v>269</v>
      </c>
      <c r="W255" s="191" t="s">
        <v>269</v>
      </c>
      <c r="X255" s="191" t="s">
        <v>269</v>
      </c>
      <c r="Y255" s="191" t="s">
        <v>269</v>
      </c>
      <c r="Z255" s="191" t="s">
        <v>269</v>
      </c>
      <c r="AA255" s="191">
        <v>21.82</v>
      </c>
      <c r="AB255" s="159">
        <v>0</v>
      </c>
      <c r="AC255" s="159">
        <v>21.82</v>
      </c>
      <c r="AD255" s="171"/>
      <c r="AE255" s="147" t="s">
        <v>579</v>
      </c>
      <c r="AF255" s="147" t="s">
        <v>580</v>
      </c>
      <c r="AG255" s="149" t="s">
        <v>2175</v>
      </c>
      <c r="AH255" s="147" t="s">
        <v>272</v>
      </c>
      <c r="AI255" s="147" t="s">
        <v>2176</v>
      </c>
      <c r="AJ255" s="147" t="s">
        <v>272</v>
      </c>
      <c r="AK255" s="147" t="s">
        <v>272</v>
      </c>
      <c r="AL255" s="147" t="s">
        <v>272</v>
      </c>
      <c r="AM255" s="151" t="s">
        <v>2177</v>
      </c>
      <c r="AN255" s="175">
        <v>18602136661</v>
      </c>
      <c r="AO255" s="154" t="s">
        <v>2177</v>
      </c>
      <c r="AP255" s="154"/>
      <c r="AQ255" s="154">
        <v>18602136661</v>
      </c>
      <c r="AR255" s="143"/>
      <c r="AS255" s="154" t="s">
        <v>234</v>
      </c>
      <c r="AT255" s="192" t="s">
        <v>2178</v>
      </c>
      <c r="AU255" s="154"/>
      <c r="AV255" s="157"/>
      <c r="AW255" s="155"/>
    </row>
    <row r="256" customFormat="1" ht="40.5" spans="1:49">
      <c r="A256" s="144">
        <v>240</v>
      </c>
      <c r="B256" s="191" t="s">
        <v>2179</v>
      </c>
      <c r="C256" s="148"/>
      <c r="D256" s="148" t="str">
        <f t="shared" si="5"/>
        <v>新建</v>
      </c>
      <c r="E256" s="147" t="s">
        <v>197</v>
      </c>
      <c r="F256" s="148"/>
      <c r="G256" s="149" t="s">
        <v>2180</v>
      </c>
      <c r="H256" s="150" t="s">
        <v>388</v>
      </c>
      <c r="I256" s="189">
        <v>12000</v>
      </c>
      <c r="J256" s="162" t="s">
        <v>1092</v>
      </c>
      <c r="K256" s="162" t="s">
        <v>1093</v>
      </c>
      <c r="L256" s="180">
        <v>0</v>
      </c>
      <c r="M256" s="180">
        <v>12000</v>
      </c>
      <c r="N256" s="180">
        <v>0</v>
      </c>
      <c r="O256" s="180">
        <v>0</v>
      </c>
      <c r="P256" s="180">
        <v>0</v>
      </c>
      <c r="Q256" s="198">
        <v>0</v>
      </c>
      <c r="R256" s="189">
        <v>12000</v>
      </c>
      <c r="S256" s="147" t="s">
        <v>504</v>
      </c>
      <c r="T256" s="149"/>
      <c r="U256" s="149" t="s">
        <v>2181</v>
      </c>
      <c r="V256" s="149" t="s">
        <v>205</v>
      </c>
      <c r="W256" s="149" t="s">
        <v>205</v>
      </c>
      <c r="X256" s="149" t="s">
        <v>205</v>
      </c>
      <c r="Y256" s="149" t="s">
        <v>205</v>
      </c>
      <c r="Z256" s="149" t="s">
        <v>205</v>
      </c>
      <c r="AA256" s="149">
        <v>0</v>
      </c>
      <c r="AB256" s="149">
        <v>0</v>
      </c>
      <c r="AC256" s="149">
        <v>0</v>
      </c>
      <c r="AD256" s="171"/>
      <c r="AE256" s="147" t="s">
        <v>219</v>
      </c>
      <c r="AF256" s="147" t="s">
        <v>319</v>
      </c>
      <c r="AG256" s="214" t="s">
        <v>2182</v>
      </c>
      <c r="AH256" s="147" t="s">
        <v>330</v>
      </c>
      <c r="AI256" s="203" t="s">
        <v>2183</v>
      </c>
      <c r="AJ256" s="147" t="s">
        <v>2184</v>
      </c>
      <c r="AK256" s="203" t="s">
        <v>333</v>
      </c>
      <c r="AL256" s="203" t="s">
        <v>333</v>
      </c>
      <c r="AM256" s="205" t="s">
        <v>333</v>
      </c>
      <c r="AN256" s="250" t="s">
        <v>2185</v>
      </c>
      <c r="AO256" s="216">
        <v>15037418687</v>
      </c>
      <c r="AP256" s="154"/>
      <c r="AQ256" s="154">
        <v>15037418687</v>
      </c>
      <c r="AR256" s="143"/>
      <c r="AS256" s="154" t="s">
        <v>234</v>
      </c>
      <c r="AT256" s="156" t="s">
        <v>2186</v>
      </c>
      <c r="AU256" s="154"/>
      <c r="AV256" s="151"/>
      <c r="AW256" s="154"/>
    </row>
    <row r="257" customFormat="1" ht="40.5" spans="1:49">
      <c r="A257" s="144">
        <v>241</v>
      </c>
      <c r="B257" s="191" t="s">
        <v>2187</v>
      </c>
      <c r="C257" s="148"/>
      <c r="D257" s="148" t="str">
        <f t="shared" si="5"/>
        <v>新建</v>
      </c>
      <c r="E257" s="148" t="s">
        <v>197</v>
      </c>
      <c r="F257" s="148" t="s">
        <v>197</v>
      </c>
      <c r="G257" s="149" t="s">
        <v>2188</v>
      </c>
      <c r="H257" s="150" t="s">
        <v>107</v>
      </c>
      <c r="I257" s="189">
        <v>12000</v>
      </c>
      <c r="J257" s="162" t="s">
        <v>1092</v>
      </c>
      <c r="K257" s="162" t="s">
        <v>1093</v>
      </c>
      <c r="L257" s="180">
        <v>0</v>
      </c>
      <c r="M257" s="180">
        <v>12000</v>
      </c>
      <c r="N257" s="180">
        <v>0</v>
      </c>
      <c r="O257" s="180">
        <v>0</v>
      </c>
      <c r="P257" s="180">
        <v>0</v>
      </c>
      <c r="Q257" s="198"/>
      <c r="R257" s="189">
        <v>12000</v>
      </c>
      <c r="S257" s="147" t="s">
        <v>504</v>
      </c>
      <c r="T257" s="149"/>
      <c r="U257" s="149" t="s">
        <v>2189</v>
      </c>
      <c r="V257" s="149" t="s">
        <v>205</v>
      </c>
      <c r="W257" s="149"/>
      <c r="X257" s="149" t="s">
        <v>375</v>
      </c>
      <c r="Y257" s="149" t="s">
        <v>375</v>
      </c>
      <c r="Z257" s="149" t="s">
        <v>205</v>
      </c>
      <c r="AA257" s="149">
        <v>0</v>
      </c>
      <c r="AB257" s="149">
        <v>0</v>
      </c>
      <c r="AC257" s="149">
        <v>0</v>
      </c>
      <c r="AD257" s="171"/>
      <c r="AE257" s="147" t="s">
        <v>579</v>
      </c>
      <c r="AF257" s="147" t="s">
        <v>580</v>
      </c>
      <c r="AG257" s="149" t="s">
        <v>2190</v>
      </c>
      <c r="AH257" s="147" t="s">
        <v>368</v>
      </c>
      <c r="AI257" s="172" t="s">
        <v>2191</v>
      </c>
      <c r="AJ257" s="147" t="s">
        <v>368</v>
      </c>
      <c r="AK257" s="203" t="s">
        <v>368</v>
      </c>
      <c r="AL257" s="203" t="s">
        <v>368</v>
      </c>
      <c r="AM257" s="205" t="s">
        <v>368</v>
      </c>
      <c r="AN257" s="154" t="s">
        <v>850</v>
      </c>
      <c r="AO257" s="175">
        <v>13782316968</v>
      </c>
      <c r="AP257" s="154"/>
      <c r="AQ257" s="154">
        <v>13782316968</v>
      </c>
      <c r="AR257" s="143"/>
      <c r="AS257" s="154" t="s">
        <v>234</v>
      </c>
      <c r="AT257" s="167" t="s">
        <v>2192</v>
      </c>
      <c r="AU257" s="155" t="s">
        <v>219</v>
      </c>
      <c r="AV257" s="151"/>
      <c r="AW257" s="154"/>
    </row>
    <row r="258" customFormat="1" ht="48" customHeight="1" spans="1:49">
      <c r="A258" s="144">
        <v>242</v>
      </c>
      <c r="B258" s="191" t="s">
        <v>2193</v>
      </c>
      <c r="C258" s="148"/>
      <c r="D258" s="148" t="str">
        <f t="shared" si="5"/>
        <v>新建</v>
      </c>
      <c r="E258" s="148" t="s">
        <v>197</v>
      </c>
      <c r="F258" s="148" t="s">
        <v>197</v>
      </c>
      <c r="G258" s="149" t="s">
        <v>2194</v>
      </c>
      <c r="H258" s="150" t="s">
        <v>44</v>
      </c>
      <c r="I258" s="189">
        <v>12000</v>
      </c>
      <c r="J258" s="162" t="s">
        <v>1092</v>
      </c>
      <c r="K258" s="162" t="s">
        <v>1093</v>
      </c>
      <c r="L258" s="180">
        <v>0</v>
      </c>
      <c r="M258" s="180">
        <v>12000</v>
      </c>
      <c r="N258" s="180">
        <v>0</v>
      </c>
      <c r="O258" s="180">
        <v>0</v>
      </c>
      <c r="P258" s="180">
        <v>0</v>
      </c>
      <c r="Q258" s="198"/>
      <c r="R258" s="189">
        <v>12000</v>
      </c>
      <c r="S258" s="147" t="s">
        <v>504</v>
      </c>
      <c r="T258" s="149"/>
      <c r="U258" s="149" t="s">
        <v>2195</v>
      </c>
      <c r="V258" s="149" t="s">
        <v>205</v>
      </c>
      <c r="W258" s="149"/>
      <c r="X258" s="149" t="s">
        <v>375</v>
      </c>
      <c r="Y258" s="149" t="s">
        <v>375</v>
      </c>
      <c r="Z258" s="149" t="s">
        <v>205</v>
      </c>
      <c r="AA258" s="149">
        <v>0</v>
      </c>
      <c r="AB258" s="149">
        <v>0</v>
      </c>
      <c r="AC258" s="149">
        <v>0</v>
      </c>
      <c r="AD258" s="171"/>
      <c r="AE258" s="147" t="s">
        <v>219</v>
      </c>
      <c r="AF258" s="147" t="s">
        <v>319</v>
      </c>
      <c r="AG258" s="149" t="s">
        <v>2196</v>
      </c>
      <c r="AH258" s="147" t="s">
        <v>368</v>
      </c>
      <c r="AI258" s="172" t="s">
        <v>849</v>
      </c>
      <c r="AJ258" s="147" t="s">
        <v>368</v>
      </c>
      <c r="AK258" s="203" t="s">
        <v>368</v>
      </c>
      <c r="AL258" s="203" t="s">
        <v>368</v>
      </c>
      <c r="AM258" s="205" t="s">
        <v>368</v>
      </c>
      <c r="AN258" s="154" t="s">
        <v>850</v>
      </c>
      <c r="AO258" s="175">
        <v>13782316968</v>
      </c>
      <c r="AP258" s="154"/>
      <c r="AQ258" s="154">
        <v>13782316968</v>
      </c>
      <c r="AR258" s="143"/>
      <c r="AS258" s="154" t="s">
        <v>234</v>
      </c>
      <c r="AT258" s="167" t="s">
        <v>2197</v>
      </c>
      <c r="AU258" s="155" t="s">
        <v>219</v>
      </c>
      <c r="AV258" s="151"/>
      <c r="AW258" s="154"/>
    </row>
    <row r="259" customFormat="1" ht="40.5" spans="1:49">
      <c r="A259" s="144">
        <v>243</v>
      </c>
      <c r="B259" s="158" t="s">
        <v>72</v>
      </c>
      <c r="C259" s="148"/>
      <c r="D259" s="148" t="str">
        <f t="shared" si="5"/>
        <v>新建</v>
      </c>
      <c r="E259" s="147" t="s">
        <v>197</v>
      </c>
      <c r="F259" s="147" t="s">
        <v>197</v>
      </c>
      <c r="G259" s="158" t="s">
        <v>73</v>
      </c>
      <c r="H259" s="241" t="s">
        <v>44</v>
      </c>
      <c r="I259" s="190">
        <v>12000</v>
      </c>
      <c r="J259" s="147" t="s">
        <v>1092</v>
      </c>
      <c r="K259" s="147" t="s">
        <v>1093</v>
      </c>
      <c r="L259" s="180">
        <v>0</v>
      </c>
      <c r="M259" s="168">
        <v>12000</v>
      </c>
      <c r="N259" s="180">
        <v>0</v>
      </c>
      <c r="O259" s="180">
        <v>0</v>
      </c>
      <c r="P259" s="180">
        <v>0</v>
      </c>
      <c r="Q259" s="180"/>
      <c r="R259" s="190">
        <v>12000</v>
      </c>
      <c r="S259" s="147" t="s">
        <v>504</v>
      </c>
      <c r="T259" s="158"/>
      <c r="U259" s="149" t="s">
        <v>2198</v>
      </c>
      <c r="V259" s="233" t="s">
        <v>205</v>
      </c>
      <c r="W259" s="149" t="s">
        <v>205</v>
      </c>
      <c r="X259" s="149" t="s">
        <v>205</v>
      </c>
      <c r="Y259" s="149" t="s">
        <v>205</v>
      </c>
      <c r="Z259" s="149" t="s">
        <v>205</v>
      </c>
      <c r="AA259" s="149">
        <v>0</v>
      </c>
      <c r="AB259" s="149">
        <v>0</v>
      </c>
      <c r="AC259" s="149">
        <v>0</v>
      </c>
      <c r="AD259" s="149"/>
      <c r="AE259" s="147" t="s">
        <v>219</v>
      </c>
      <c r="AF259" s="147" t="s">
        <v>219</v>
      </c>
      <c r="AG259" s="149" t="s">
        <v>2199</v>
      </c>
      <c r="AH259" s="147" t="s">
        <v>305</v>
      </c>
      <c r="AI259" s="172" t="s">
        <v>2200</v>
      </c>
      <c r="AJ259" s="147" t="s">
        <v>305</v>
      </c>
      <c r="AK259" s="199" t="s">
        <v>305</v>
      </c>
      <c r="AL259" s="199" t="s">
        <v>305</v>
      </c>
      <c r="AM259" s="157" t="s">
        <v>305</v>
      </c>
      <c r="AN259" s="155" t="s">
        <v>2201</v>
      </c>
      <c r="AO259" s="270">
        <v>13728107419</v>
      </c>
      <c r="AP259" s="155"/>
      <c r="AQ259" s="155">
        <v>13728107419</v>
      </c>
      <c r="AR259" s="143"/>
      <c r="AS259" s="154" t="s">
        <v>234</v>
      </c>
      <c r="AT259" s="167" t="s">
        <v>2202</v>
      </c>
      <c r="AU259" s="154" t="s">
        <v>2203</v>
      </c>
      <c r="AV259" s="151" t="s">
        <v>687</v>
      </c>
      <c r="AW259" s="154" t="s">
        <v>2204</v>
      </c>
    </row>
    <row r="260" customFormat="1" ht="40.5" spans="1:49">
      <c r="A260" s="144">
        <v>244</v>
      </c>
      <c r="B260" s="159" t="s">
        <v>75</v>
      </c>
      <c r="C260" s="148"/>
      <c r="D260" s="148" t="str">
        <f t="shared" si="5"/>
        <v>新建</v>
      </c>
      <c r="E260" s="147" t="s">
        <v>197</v>
      </c>
      <c r="F260" s="147" t="s">
        <v>197</v>
      </c>
      <c r="G260" s="159" t="s">
        <v>76</v>
      </c>
      <c r="H260" s="241" t="s">
        <v>44</v>
      </c>
      <c r="I260" s="190">
        <v>12000</v>
      </c>
      <c r="J260" s="147" t="s">
        <v>1092</v>
      </c>
      <c r="K260" s="148" t="s">
        <v>1093</v>
      </c>
      <c r="L260" s="180">
        <v>0</v>
      </c>
      <c r="M260" s="217">
        <v>5000</v>
      </c>
      <c r="N260" s="180">
        <v>0</v>
      </c>
      <c r="O260" s="180">
        <v>0</v>
      </c>
      <c r="P260" s="180">
        <v>0</v>
      </c>
      <c r="Q260" s="180"/>
      <c r="R260" s="190">
        <v>12000</v>
      </c>
      <c r="S260" s="147" t="s">
        <v>504</v>
      </c>
      <c r="T260" s="158"/>
      <c r="U260" s="149" t="s">
        <v>2205</v>
      </c>
      <c r="V260" s="149" t="s">
        <v>205</v>
      </c>
      <c r="W260" s="149" t="s">
        <v>205</v>
      </c>
      <c r="X260" s="149" t="s">
        <v>205</v>
      </c>
      <c r="Y260" s="149" t="s">
        <v>205</v>
      </c>
      <c r="Z260" s="149" t="s">
        <v>205</v>
      </c>
      <c r="AA260" s="149">
        <v>0</v>
      </c>
      <c r="AB260" s="149">
        <v>0</v>
      </c>
      <c r="AC260" s="149">
        <v>0</v>
      </c>
      <c r="AD260" s="149"/>
      <c r="AE260" s="147" t="s">
        <v>219</v>
      </c>
      <c r="AF260" s="147" t="s">
        <v>219</v>
      </c>
      <c r="AG260" s="149" t="s">
        <v>77</v>
      </c>
      <c r="AH260" s="147" t="s">
        <v>305</v>
      </c>
      <c r="AI260" s="172" t="s">
        <v>2206</v>
      </c>
      <c r="AJ260" s="147" t="s">
        <v>305</v>
      </c>
      <c r="AK260" s="199" t="s">
        <v>305</v>
      </c>
      <c r="AL260" s="199" t="s">
        <v>305</v>
      </c>
      <c r="AM260" s="157" t="s">
        <v>305</v>
      </c>
      <c r="AN260" s="166" t="s">
        <v>2207</v>
      </c>
      <c r="AO260" s="165">
        <v>13837452888</v>
      </c>
      <c r="AP260" s="166"/>
      <c r="AQ260" s="152">
        <v>13837452888</v>
      </c>
      <c r="AR260" s="143"/>
      <c r="AS260" s="154" t="s">
        <v>234</v>
      </c>
      <c r="AT260" s="167" t="s">
        <v>2208</v>
      </c>
      <c r="AU260" s="154"/>
      <c r="AV260" s="157"/>
      <c r="AW260" s="155"/>
    </row>
    <row r="261" customFormat="1" ht="54" spans="1:49">
      <c r="A261" s="144">
        <v>245</v>
      </c>
      <c r="B261" s="163" t="s">
        <v>98</v>
      </c>
      <c r="C261" s="148"/>
      <c r="D261" s="148" t="str">
        <f t="shared" si="5"/>
        <v>新建</v>
      </c>
      <c r="E261" s="148" t="s">
        <v>197</v>
      </c>
      <c r="F261" s="147" t="s">
        <v>197</v>
      </c>
      <c r="G261" s="163" t="s">
        <v>99</v>
      </c>
      <c r="H261" s="150" t="s">
        <v>100</v>
      </c>
      <c r="I261" s="190">
        <v>12000</v>
      </c>
      <c r="J261" s="147" t="s">
        <v>1092</v>
      </c>
      <c r="K261" s="148" t="s">
        <v>1145</v>
      </c>
      <c r="L261" s="140">
        <v>0</v>
      </c>
      <c r="M261" s="140">
        <v>5000</v>
      </c>
      <c r="N261" s="140">
        <v>0</v>
      </c>
      <c r="O261" s="140">
        <v>0</v>
      </c>
      <c r="P261" s="140">
        <v>0</v>
      </c>
      <c r="Q261" s="140"/>
      <c r="R261" s="190">
        <v>10000</v>
      </c>
      <c r="S261" s="163" t="s">
        <v>1501</v>
      </c>
      <c r="T261" s="163"/>
      <c r="U261" s="163" t="s">
        <v>2209</v>
      </c>
      <c r="V261" s="163" t="s">
        <v>205</v>
      </c>
      <c r="W261" s="149" t="s">
        <v>205</v>
      </c>
      <c r="X261" s="149" t="s">
        <v>205</v>
      </c>
      <c r="Y261" s="149" t="s">
        <v>205</v>
      </c>
      <c r="Z261" s="149" t="s">
        <v>205</v>
      </c>
      <c r="AA261" s="149">
        <v>0</v>
      </c>
      <c r="AB261" s="149">
        <v>0</v>
      </c>
      <c r="AC261" s="149">
        <v>0</v>
      </c>
      <c r="AD261" s="163"/>
      <c r="AE261" s="148" t="s">
        <v>219</v>
      </c>
      <c r="AF261" s="148" t="s">
        <v>219</v>
      </c>
      <c r="AG261" s="163" t="s">
        <v>2210</v>
      </c>
      <c r="AH261" s="148" t="s">
        <v>305</v>
      </c>
      <c r="AI261" s="172" t="s">
        <v>2211</v>
      </c>
      <c r="AJ261" s="148" t="s">
        <v>305</v>
      </c>
      <c r="AK261" s="199" t="s">
        <v>305</v>
      </c>
      <c r="AL261" s="199" t="s">
        <v>305</v>
      </c>
      <c r="AM261" s="157" t="s">
        <v>305</v>
      </c>
      <c r="AN261" s="166" t="s">
        <v>2212</v>
      </c>
      <c r="AO261" s="165">
        <v>13298205656</v>
      </c>
      <c r="AP261" s="166"/>
      <c r="AQ261" s="152">
        <v>13298205656</v>
      </c>
      <c r="AR261" s="143"/>
      <c r="AS261" s="154" t="s">
        <v>234</v>
      </c>
      <c r="AT261" s="167" t="s">
        <v>2213</v>
      </c>
      <c r="AU261" s="154"/>
      <c r="AV261" s="157"/>
      <c r="AW261" s="155"/>
    </row>
    <row r="262" customFormat="1" ht="40.5" spans="1:49">
      <c r="A262" s="144">
        <v>246</v>
      </c>
      <c r="B262" s="191" t="s">
        <v>2214</v>
      </c>
      <c r="C262" s="148"/>
      <c r="D262" s="148" t="str">
        <f t="shared" si="5"/>
        <v>新建</v>
      </c>
      <c r="E262" s="147" t="s">
        <v>197</v>
      </c>
      <c r="F262" s="148"/>
      <c r="G262" s="191" t="s">
        <v>2215</v>
      </c>
      <c r="H262" s="241" t="s">
        <v>2216</v>
      </c>
      <c r="I262" s="190">
        <v>11575</v>
      </c>
      <c r="J262" s="206" t="s">
        <v>1092</v>
      </c>
      <c r="K262" s="206" t="s">
        <v>1565</v>
      </c>
      <c r="L262" s="180">
        <v>0</v>
      </c>
      <c r="M262" s="180">
        <v>11575</v>
      </c>
      <c r="N262" s="180">
        <v>0</v>
      </c>
      <c r="O262" s="180">
        <v>0</v>
      </c>
      <c r="P262" s="180">
        <v>0</v>
      </c>
      <c r="Q262" s="198">
        <v>0</v>
      </c>
      <c r="R262" s="190">
        <v>6000</v>
      </c>
      <c r="S262" s="149" t="s">
        <v>2217</v>
      </c>
      <c r="T262" s="214"/>
      <c r="U262" s="149" t="s">
        <v>269</v>
      </c>
      <c r="V262" s="149" t="s">
        <v>269</v>
      </c>
      <c r="W262" s="149" t="s">
        <v>269</v>
      </c>
      <c r="X262" s="149" t="s">
        <v>269</v>
      </c>
      <c r="Y262" s="149" t="s">
        <v>269</v>
      </c>
      <c r="Z262" s="149" t="s">
        <v>269</v>
      </c>
      <c r="AA262" s="149">
        <v>0</v>
      </c>
      <c r="AB262" s="149">
        <v>0</v>
      </c>
      <c r="AC262" s="149">
        <v>0</v>
      </c>
      <c r="AD262" s="171"/>
      <c r="AE262" s="147" t="s">
        <v>219</v>
      </c>
      <c r="AF262" s="147" t="s">
        <v>219</v>
      </c>
      <c r="AG262" s="191" t="s">
        <v>987</v>
      </c>
      <c r="AH262" s="147" t="s">
        <v>330</v>
      </c>
      <c r="AI262" s="206" t="s">
        <v>2218</v>
      </c>
      <c r="AJ262" s="206" t="s">
        <v>989</v>
      </c>
      <c r="AK262" s="203" t="s">
        <v>333</v>
      </c>
      <c r="AL262" s="203" t="s">
        <v>333</v>
      </c>
      <c r="AM262" s="205" t="s">
        <v>333</v>
      </c>
      <c r="AN262" s="154" t="s">
        <v>990</v>
      </c>
      <c r="AO262" s="175">
        <v>13803743968</v>
      </c>
      <c r="AP262" s="154"/>
      <c r="AQ262" s="154">
        <v>13803743968</v>
      </c>
      <c r="AR262" s="143"/>
      <c r="AS262" s="154" t="s">
        <v>234</v>
      </c>
      <c r="AT262" s="156" t="s">
        <v>2219</v>
      </c>
      <c r="AU262" s="154" t="s">
        <v>2220</v>
      </c>
      <c r="AV262" s="151" t="s">
        <v>1202</v>
      </c>
      <c r="AW262" s="154"/>
    </row>
    <row r="263" customFormat="1" ht="40.5" spans="1:49">
      <c r="A263" s="144">
        <v>247</v>
      </c>
      <c r="B263" s="149" t="s">
        <v>2221</v>
      </c>
      <c r="C263" s="148"/>
      <c r="D263" s="148" t="str">
        <f t="shared" si="5"/>
        <v>新建</v>
      </c>
      <c r="E263" s="148" t="s">
        <v>197</v>
      </c>
      <c r="F263" s="148"/>
      <c r="G263" s="149" t="s">
        <v>2222</v>
      </c>
      <c r="H263" s="150" t="s">
        <v>2223</v>
      </c>
      <c r="I263" s="189">
        <v>11000</v>
      </c>
      <c r="J263" s="148" t="s">
        <v>1092</v>
      </c>
      <c r="K263" s="148" t="s">
        <v>1093</v>
      </c>
      <c r="L263" s="169"/>
      <c r="M263" s="169"/>
      <c r="N263" s="169"/>
      <c r="O263" s="169"/>
      <c r="P263" s="169"/>
      <c r="Q263" s="169"/>
      <c r="R263" s="190">
        <v>5000</v>
      </c>
      <c r="S263" s="172" t="s">
        <v>2224</v>
      </c>
      <c r="T263" s="149"/>
      <c r="U263" s="147" t="s">
        <v>2225</v>
      </c>
      <c r="V263" s="147" t="s">
        <v>269</v>
      </c>
      <c r="W263" s="206" t="s">
        <v>205</v>
      </c>
      <c r="X263" s="206" t="s">
        <v>205</v>
      </c>
      <c r="Y263" s="147" t="s">
        <v>269</v>
      </c>
      <c r="Z263" s="147" t="s">
        <v>269</v>
      </c>
      <c r="AA263" s="191"/>
      <c r="AB263" s="159"/>
      <c r="AC263" s="159"/>
      <c r="AD263" s="171"/>
      <c r="AE263" s="147"/>
      <c r="AF263" s="147"/>
      <c r="AG263" s="149" t="s">
        <v>2226</v>
      </c>
      <c r="AH263" s="147"/>
      <c r="AI263" s="147"/>
      <c r="AJ263" s="147"/>
      <c r="AK263" s="147" t="s">
        <v>272</v>
      </c>
      <c r="AL263" s="147" t="s">
        <v>272</v>
      </c>
      <c r="AM263" s="151"/>
      <c r="AN263" s="175"/>
      <c r="AO263" s="154"/>
      <c r="AP263" s="154"/>
      <c r="AQ263" s="154"/>
      <c r="AR263" s="143"/>
      <c r="AS263" s="154"/>
      <c r="AT263" s="192"/>
      <c r="AU263" s="154"/>
      <c r="AV263" s="157"/>
      <c r="AW263" s="155"/>
    </row>
    <row r="264" customFormat="1" ht="118" customHeight="1" spans="1:49">
      <c r="A264" s="144">
        <v>248</v>
      </c>
      <c r="B264" s="163" t="s">
        <v>2227</v>
      </c>
      <c r="C264" s="148"/>
      <c r="D264" s="148" t="str">
        <f t="shared" si="5"/>
        <v>新建</v>
      </c>
      <c r="E264" s="148" t="s">
        <v>197</v>
      </c>
      <c r="F264" s="148"/>
      <c r="G264" s="149" t="s">
        <v>2228</v>
      </c>
      <c r="H264" s="150" t="s">
        <v>40</v>
      </c>
      <c r="I264" s="189">
        <v>11000</v>
      </c>
      <c r="J264" s="148" t="s">
        <v>1092</v>
      </c>
      <c r="K264" s="148" t="s">
        <v>1093</v>
      </c>
      <c r="L264" s="169">
        <v>0</v>
      </c>
      <c r="M264" s="169">
        <v>11000</v>
      </c>
      <c r="N264" s="169">
        <v>0</v>
      </c>
      <c r="O264" s="169">
        <v>0</v>
      </c>
      <c r="P264" s="169">
        <v>0</v>
      </c>
      <c r="Q264" s="169"/>
      <c r="R264" s="190">
        <v>11000</v>
      </c>
      <c r="S264" s="231" t="s">
        <v>504</v>
      </c>
      <c r="T264" s="149"/>
      <c r="U264" s="191" t="s">
        <v>2229</v>
      </c>
      <c r="V264" s="191" t="s">
        <v>269</v>
      </c>
      <c r="W264" s="191" t="s">
        <v>205</v>
      </c>
      <c r="X264" s="191" t="s">
        <v>269</v>
      </c>
      <c r="Y264" s="191" t="s">
        <v>269</v>
      </c>
      <c r="Z264" s="191" t="s">
        <v>269</v>
      </c>
      <c r="AA264" s="191">
        <v>45</v>
      </c>
      <c r="AB264" s="159">
        <v>45</v>
      </c>
      <c r="AC264" s="159">
        <v>0</v>
      </c>
      <c r="AD264" s="171"/>
      <c r="AE264" s="147" t="s">
        <v>516</v>
      </c>
      <c r="AF264" s="147" t="s">
        <v>319</v>
      </c>
      <c r="AG264" s="149" t="s">
        <v>2230</v>
      </c>
      <c r="AH264" s="147" t="s">
        <v>272</v>
      </c>
      <c r="AI264" s="147" t="s">
        <v>1334</v>
      </c>
      <c r="AJ264" s="147" t="s">
        <v>272</v>
      </c>
      <c r="AK264" s="147" t="s">
        <v>272</v>
      </c>
      <c r="AL264" s="147" t="s">
        <v>272</v>
      </c>
      <c r="AM264" s="151" t="s">
        <v>2231</v>
      </c>
      <c r="AN264" s="175">
        <v>15993661998</v>
      </c>
      <c r="AO264" s="154" t="s">
        <v>2231</v>
      </c>
      <c r="AP264" s="154"/>
      <c r="AQ264" s="154">
        <v>15993661998</v>
      </c>
      <c r="AR264" s="143"/>
      <c r="AS264" s="154" t="s">
        <v>234</v>
      </c>
      <c r="AT264" s="192" t="s">
        <v>2232</v>
      </c>
      <c r="AU264" s="154"/>
      <c r="AV264" s="157"/>
      <c r="AW264" s="155"/>
    </row>
    <row r="265" customFormat="1" ht="80" customHeight="1" spans="1:49">
      <c r="A265" s="144">
        <v>249</v>
      </c>
      <c r="B265" s="149" t="s">
        <v>2233</v>
      </c>
      <c r="C265" s="148"/>
      <c r="D265" s="148" t="str">
        <f t="shared" si="5"/>
        <v>新建</v>
      </c>
      <c r="E265" s="148" t="s">
        <v>197</v>
      </c>
      <c r="F265" s="148"/>
      <c r="G265" s="149" t="s">
        <v>2234</v>
      </c>
      <c r="H265" s="150" t="s">
        <v>216</v>
      </c>
      <c r="I265" s="189">
        <v>11000</v>
      </c>
      <c r="J265" s="148" t="s">
        <v>1092</v>
      </c>
      <c r="K265" s="148" t="s">
        <v>1093</v>
      </c>
      <c r="L265" s="169">
        <v>0</v>
      </c>
      <c r="M265" s="169">
        <v>11000</v>
      </c>
      <c r="N265" s="169">
        <v>0</v>
      </c>
      <c r="O265" s="169">
        <v>0</v>
      </c>
      <c r="P265" s="169">
        <v>0</v>
      </c>
      <c r="Q265" s="169"/>
      <c r="R265" s="190">
        <v>3000</v>
      </c>
      <c r="S265" s="191" t="s">
        <v>2235</v>
      </c>
      <c r="T265" s="149"/>
      <c r="U265" s="191" t="s">
        <v>2236</v>
      </c>
      <c r="V265" s="191" t="s">
        <v>269</v>
      </c>
      <c r="W265" s="191" t="s">
        <v>2237</v>
      </c>
      <c r="X265" s="191" t="s">
        <v>269</v>
      </c>
      <c r="Y265" s="191" t="s">
        <v>269</v>
      </c>
      <c r="Z265" s="191" t="s">
        <v>269</v>
      </c>
      <c r="AA265" s="191">
        <v>0</v>
      </c>
      <c r="AB265" s="159">
        <v>0</v>
      </c>
      <c r="AC265" s="159">
        <v>0</v>
      </c>
      <c r="AD265" s="171"/>
      <c r="AE265" s="147" t="s">
        <v>219</v>
      </c>
      <c r="AF265" s="147" t="s">
        <v>219</v>
      </c>
      <c r="AG265" s="149" t="s">
        <v>2238</v>
      </c>
      <c r="AH265" s="147" t="s">
        <v>272</v>
      </c>
      <c r="AI265" s="147" t="s">
        <v>2239</v>
      </c>
      <c r="AJ265" s="147" t="s">
        <v>272</v>
      </c>
      <c r="AK265" s="147" t="s">
        <v>272</v>
      </c>
      <c r="AL265" s="147" t="s">
        <v>272</v>
      </c>
      <c r="AM265" s="151" t="s">
        <v>2240</v>
      </c>
      <c r="AN265" s="175">
        <v>13213365228</v>
      </c>
      <c r="AO265" s="154" t="s">
        <v>2240</v>
      </c>
      <c r="AP265" s="154"/>
      <c r="AQ265" s="154">
        <v>13213365228</v>
      </c>
      <c r="AR265" s="143"/>
      <c r="AS265" s="154" t="s">
        <v>234</v>
      </c>
      <c r="AT265" s="192" t="s">
        <v>2241</v>
      </c>
      <c r="AU265" s="154"/>
      <c r="AV265" s="157"/>
      <c r="AW265" s="155"/>
    </row>
    <row r="266" customFormat="1" ht="77" customHeight="1" spans="1:49">
      <c r="A266" s="144">
        <v>250</v>
      </c>
      <c r="B266" s="149" t="s">
        <v>2242</v>
      </c>
      <c r="C266" s="148"/>
      <c r="D266" s="148" t="str">
        <f t="shared" si="5"/>
        <v>新建</v>
      </c>
      <c r="E266" s="148" t="s">
        <v>197</v>
      </c>
      <c r="F266" s="148"/>
      <c r="G266" s="149" t="s">
        <v>2243</v>
      </c>
      <c r="H266" s="150" t="s">
        <v>16</v>
      </c>
      <c r="I266" s="189">
        <v>11000</v>
      </c>
      <c r="J266" s="148" t="s">
        <v>1092</v>
      </c>
      <c r="K266" s="148" t="s">
        <v>1145</v>
      </c>
      <c r="L266" s="169">
        <v>0</v>
      </c>
      <c r="M266" s="169">
        <v>11000</v>
      </c>
      <c r="N266" s="169">
        <v>0</v>
      </c>
      <c r="O266" s="169">
        <v>0</v>
      </c>
      <c r="P266" s="169">
        <v>0</v>
      </c>
      <c r="Q266" s="169"/>
      <c r="R266" s="190">
        <v>11000</v>
      </c>
      <c r="S266" s="206" t="s">
        <v>504</v>
      </c>
      <c r="T266" s="149"/>
      <c r="U266" s="191" t="s">
        <v>2244</v>
      </c>
      <c r="V266" s="191" t="s">
        <v>205</v>
      </c>
      <c r="W266" s="191" t="s">
        <v>205</v>
      </c>
      <c r="X266" s="191" t="s">
        <v>269</v>
      </c>
      <c r="Y266" s="191" t="s">
        <v>269</v>
      </c>
      <c r="Z266" s="191" t="s">
        <v>205</v>
      </c>
      <c r="AA266" s="191">
        <v>16.7</v>
      </c>
      <c r="AB266" s="159">
        <v>17</v>
      </c>
      <c r="AC266" s="159">
        <v>0</v>
      </c>
      <c r="AD266" s="171"/>
      <c r="AE266" s="147" t="s">
        <v>219</v>
      </c>
      <c r="AF266" s="147" t="s">
        <v>219</v>
      </c>
      <c r="AG266" s="149" t="s">
        <v>2245</v>
      </c>
      <c r="AH266" s="147" t="s">
        <v>272</v>
      </c>
      <c r="AI266" s="147" t="s">
        <v>1558</v>
      </c>
      <c r="AJ266" s="147" t="s">
        <v>272</v>
      </c>
      <c r="AK266" s="147" t="s">
        <v>272</v>
      </c>
      <c r="AL266" s="147" t="s">
        <v>272</v>
      </c>
      <c r="AM266" s="151" t="s">
        <v>1559</v>
      </c>
      <c r="AN266" s="175">
        <v>13837418333</v>
      </c>
      <c r="AO266" s="154" t="s">
        <v>1957</v>
      </c>
      <c r="AP266" s="154"/>
      <c r="AQ266" s="154">
        <v>13837418333</v>
      </c>
      <c r="AR266" s="143"/>
      <c r="AS266" s="154" t="s">
        <v>234</v>
      </c>
      <c r="AT266" s="192" t="s">
        <v>2246</v>
      </c>
      <c r="AU266" s="154"/>
      <c r="AV266" s="157"/>
      <c r="AW266" s="155"/>
    </row>
    <row r="267" customFormat="1" ht="40.5" spans="1:49">
      <c r="A267" s="144">
        <v>251</v>
      </c>
      <c r="B267" s="163" t="s">
        <v>2247</v>
      </c>
      <c r="C267" s="148"/>
      <c r="D267" s="148" t="str">
        <f t="shared" si="5"/>
        <v>新建</v>
      </c>
      <c r="E267" s="147" t="s">
        <v>197</v>
      </c>
      <c r="F267" s="148"/>
      <c r="G267" s="149" t="s">
        <v>2248</v>
      </c>
      <c r="H267" s="150" t="s">
        <v>16</v>
      </c>
      <c r="I267" s="189">
        <v>11000</v>
      </c>
      <c r="J267" s="162" t="s">
        <v>1092</v>
      </c>
      <c r="K267" s="162" t="s">
        <v>1093</v>
      </c>
      <c r="L267" s="180">
        <v>0</v>
      </c>
      <c r="M267" s="180">
        <v>11000</v>
      </c>
      <c r="N267" s="180">
        <v>0</v>
      </c>
      <c r="O267" s="180">
        <v>0</v>
      </c>
      <c r="P267" s="180">
        <v>0</v>
      </c>
      <c r="Q267" s="198">
        <v>0</v>
      </c>
      <c r="R267" s="189">
        <v>11000</v>
      </c>
      <c r="S267" s="147" t="s">
        <v>504</v>
      </c>
      <c r="T267" s="149"/>
      <c r="U267" s="149" t="s">
        <v>269</v>
      </c>
      <c r="V267" s="149" t="s">
        <v>205</v>
      </c>
      <c r="W267" s="149" t="s">
        <v>205</v>
      </c>
      <c r="X267" s="149" t="s">
        <v>205</v>
      </c>
      <c r="Y267" s="149" t="s">
        <v>205</v>
      </c>
      <c r="Z267" s="149" t="s">
        <v>205</v>
      </c>
      <c r="AA267" s="149">
        <v>0</v>
      </c>
      <c r="AB267" s="149">
        <v>0</v>
      </c>
      <c r="AC267" s="149">
        <v>0</v>
      </c>
      <c r="AD267" s="171"/>
      <c r="AE267" s="147" t="s">
        <v>219</v>
      </c>
      <c r="AF267" s="147" t="s">
        <v>319</v>
      </c>
      <c r="AG267" s="149" t="s">
        <v>2249</v>
      </c>
      <c r="AH267" s="147" t="s">
        <v>330</v>
      </c>
      <c r="AI267" s="147" t="s">
        <v>1300</v>
      </c>
      <c r="AJ267" s="147" t="s">
        <v>2250</v>
      </c>
      <c r="AK267" s="203" t="s">
        <v>333</v>
      </c>
      <c r="AL267" s="203" t="s">
        <v>333</v>
      </c>
      <c r="AM267" s="205" t="s">
        <v>333</v>
      </c>
      <c r="AN267" s="250" t="s">
        <v>2251</v>
      </c>
      <c r="AO267" s="216">
        <v>13137890099</v>
      </c>
      <c r="AP267" s="154"/>
      <c r="AQ267" s="154">
        <v>13137890099</v>
      </c>
      <c r="AR267" s="143"/>
      <c r="AS267" s="154" t="s">
        <v>234</v>
      </c>
      <c r="AT267" s="156" t="s">
        <v>2252</v>
      </c>
      <c r="AU267" s="154"/>
      <c r="AV267" s="151"/>
      <c r="AW267" s="154"/>
    </row>
    <row r="268" customFormat="1" ht="30" spans="1:49">
      <c r="A268" s="144">
        <v>252</v>
      </c>
      <c r="B268" s="149" t="s">
        <v>2253</v>
      </c>
      <c r="C268" s="148"/>
      <c r="D268" s="148" t="str">
        <f t="shared" ref="D268:D278" si="6">IF(LEFT(H268,4)="2025","新建","续建")</f>
        <v>新建</v>
      </c>
      <c r="E268" s="148" t="s">
        <v>197</v>
      </c>
      <c r="F268" s="148"/>
      <c r="G268" s="159" t="s">
        <v>2254</v>
      </c>
      <c r="H268" s="229" t="s">
        <v>36</v>
      </c>
      <c r="I268" s="230">
        <v>11000</v>
      </c>
      <c r="J268" s="162" t="s">
        <v>1092</v>
      </c>
      <c r="K268" s="162" t="s">
        <v>1145</v>
      </c>
      <c r="L268" s="168">
        <v>0</v>
      </c>
      <c r="M268" s="247">
        <v>11000</v>
      </c>
      <c r="N268" s="168">
        <v>0</v>
      </c>
      <c r="O268" s="168">
        <v>0</v>
      </c>
      <c r="P268" s="168">
        <v>0</v>
      </c>
      <c r="Q268" s="169"/>
      <c r="R268" s="230">
        <v>5000</v>
      </c>
      <c r="S268" s="159" t="s">
        <v>2255</v>
      </c>
      <c r="T268" s="149"/>
      <c r="U268" s="180" t="s">
        <v>2256</v>
      </c>
      <c r="V268" s="147" t="s">
        <v>205</v>
      </c>
      <c r="W268" s="147" t="s">
        <v>205</v>
      </c>
      <c r="X268" s="147" t="s">
        <v>205</v>
      </c>
      <c r="Y268" s="147" t="s">
        <v>205</v>
      </c>
      <c r="Z268" s="147" t="s">
        <v>205</v>
      </c>
      <c r="AA268" s="187">
        <v>0</v>
      </c>
      <c r="AB268" s="187">
        <v>0</v>
      </c>
      <c r="AC268" s="187">
        <v>0</v>
      </c>
      <c r="AD268" s="162"/>
      <c r="AE268" s="147" t="s">
        <v>1208</v>
      </c>
      <c r="AF268" s="147" t="s">
        <v>1209</v>
      </c>
      <c r="AG268" s="149" t="s">
        <v>2257</v>
      </c>
      <c r="AH268" s="147" t="s">
        <v>221</v>
      </c>
      <c r="AI268" s="172" t="s">
        <v>2028</v>
      </c>
      <c r="AJ268" s="147"/>
      <c r="AK268" s="147" t="s">
        <v>221</v>
      </c>
      <c r="AL268" s="147" t="s">
        <v>221</v>
      </c>
      <c r="AM268" s="173" t="s">
        <v>568</v>
      </c>
      <c r="AN268" s="174" t="s">
        <v>569</v>
      </c>
      <c r="AO268" s="152" t="s">
        <v>2258</v>
      </c>
      <c r="AP268" s="154"/>
      <c r="AQ268" s="175"/>
      <c r="AR268" s="143"/>
      <c r="AS268" s="155" t="s">
        <v>261</v>
      </c>
      <c r="AT268" s="156"/>
      <c r="AU268" s="154"/>
      <c r="AV268" s="151" t="s">
        <v>1784</v>
      </c>
      <c r="AW268" s="154"/>
    </row>
    <row r="269" customFormat="1" ht="40.5" spans="1:49">
      <c r="A269" s="144">
        <v>253</v>
      </c>
      <c r="B269" s="149" t="s">
        <v>2259</v>
      </c>
      <c r="C269" s="148"/>
      <c r="D269" s="148" t="str">
        <f t="shared" si="6"/>
        <v>新建</v>
      </c>
      <c r="E269" s="148" t="s">
        <v>197</v>
      </c>
      <c r="F269" s="148"/>
      <c r="G269" s="149" t="s">
        <v>2260</v>
      </c>
      <c r="H269" s="150" t="s">
        <v>2172</v>
      </c>
      <c r="I269" s="189">
        <v>10900</v>
      </c>
      <c r="J269" s="147" t="s">
        <v>1092</v>
      </c>
      <c r="K269" s="147" t="s">
        <v>1145</v>
      </c>
      <c r="L269" s="169">
        <v>0</v>
      </c>
      <c r="M269" s="169">
        <v>10900</v>
      </c>
      <c r="N269" s="169">
        <v>0</v>
      </c>
      <c r="O269" s="169">
        <v>0</v>
      </c>
      <c r="P269" s="169">
        <v>0</v>
      </c>
      <c r="Q269" s="169"/>
      <c r="R269" s="189">
        <v>8000</v>
      </c>
      <c r="S269" s="207" t="s">
        <v>2261</v>
      </c>
      <c r="T269" s="149"/>
      <c r="U269" s="149" t="s">
        <v>2262</v>
      </c>
      <c r="V269" s="191" t="s">
        <v>269</v>
      </c>
      <c r="W269" s="191" t="s">
        <v>205</v>
      </c>
      <c r="X269" s="191" t="s">
        <v>269</v>
      </c>
      <c r="Y269" s="191" t="s">
        <v>269</v>
      </c>
      <c r="Z269" s="191" t="s">
        <v>256</v>
      </c>
      <c r="AA269" s="191">
        <v>0</v>
      </c>
      <c r="AB269" s="159">
        <v>0</v>
      </c>
      <c r="AC269" s="159">
        <v>0</v>
      </c>
      <c r="AD269" s="171"/>
      <c r="AE269" s="147" t="s">
        <v>219</v>
      </c>
      <c r="AF269" s="147" t="s">
        <v>219</v>
      </c>
      <c r="AG269" s="149" t="s">
        <v>2263</v>
      </c>
      <c r="AH269" s="147" t="s">
        <v>272</v>
      </c>
      <c r="AI269" s="147" t="s">
        <v>610</v>
      </c>
      <c r="AJ269" s="147" t="s">
        <v>272</v>
      </c>
      <c r="AK269" s="147" t="s">
        <v>272</v>
      </c>
      <c r="AL269" s="147" t="s">
        <v>272</v>
      </c>
      <c r="AM269" s="151" t="s">
        <v>2264</v>
      </c>
      <c r="AN269" s="175">
        <v>13782232267</v>
      </c>
      <c r="AO269" s="154" t="s">
        <v>2264</v>
      </c>
      <c r="AP269" s="154"/>
      <c r="AQ269" s="154">
        <v>13782232267</v>
      </c>
      <c r="AR269" s="143"/>
      <c r="AS269" s="154" t="s">
        <v>234</v>
      </c>
      <c r="AT269" s="192" t="s">
        <v>2265</v>
      </c>
      <c r="AU269" s="154"/>
      <c r="AV269" s="157"/>
      <c r="AW269" s="155"/>
    </row>
    <row r="270" customFormat="1" ht="40.5" spans="1:49">
      <c r="A270" s="144">
        <v>254</v>
      </c>
      <c r="B270" s="163" t="s">
        <v>2266</v>
      </c>
      <c r="C270" s="148"/>
      <c r="D270" s="148" t="str">
        <f t="shared" si="6"/>
        <v>新建</v>
      </c>
      <c r="E270" s="148" t="s">
        <v>197</v>
      </c>
      <c r="F270" s="148"/>
      <c r="G270" s="149" t="s">
        <v>2267</v>
      </c>
      <c r="H270" s="150" t="s">
        <v>44</v>
      </c>
      <c r="I270" s="189">
        <v>10000</v>
      </c>
      <c r="J270" s="148" t="s">
        <v>1092</v>
      </c>
      <c r="K270" s="148" t="s">
        <v>1093</v>
      </c>
      <c r="L270" s="169">
        <v>0</v>
      </c>
      <c r="M270" s="169">
        <v>10000</v>
      </c>
      <c r="N270" s="169">
        <v>0</v>
      </c>
      <c r="O270" s="169">
        <v>0</v>
      </c>
      <c r="P270" s="169">
        <v>0</v>
      </c>
      <c r="Q270" s="169"/>
      <c r="R270" s="190">
        <v>10000</v>
      </c>
      <c r="S270" s="186" t="s">
        <v>504</v>
      </c>
      <c r="T270" s="149"/>
      <c r="U270" s="191" t="s">
        <v>269</v>
      </c>
      <c r="V270" s="191" t="s">
        <v>269</v>
      </c>
      <c r="W270" s="191" t="s">
        <v>269</v>
      </c>
      <c r="X270" s="191" t="s">
        <v>269</v>
      </c>
      <c r="Y270" s="191" t="s">
        <v>269</v>
      </c>
      <c r="Z270" s="191" t="s">
        <v>269</v>
      </c>
      <c r="AA270" s="191">
        <v>14</v>
      </c>
      <c r="AB270" s="159">
        <v>14</v>
      </c>
      <c r="AC270" s="159">
        <v>0</v>
      </c>
      <c r="AD270" s="171"/>
      <c r="AE270" s="147" t="s">
        <v>219</v>
      </c>
      <c r="AF270" s="147" t="s">
        <v>219</v>
      </c>
      <c r="AG270" s="149" t="s">
        <v>2268</v>
      </c>
      <c r="AH270" s="147" t="s">
        <v>272</v>
      </c>
      <c r="AI270" s="147" t="s">
        <v>2269</v>
      </c>
      <c r="AJ270" s="147" t="s">
        <v>272</v>
      </c>
      <c r="AK270" s="147" t="s">
        <v>272</v>
      </c>
      <c r="AL270" s="147" t="s">
        <v>272</v>
      </c>
      <c r="AM270" s="151" t="s">
        <v>2270</v>
      </c>
      <c r="AN270" s="175">
        <v>15161849178</v>
      </c>
      <c r="AO270" s="154" t="s">
        <v>2270</v>
      </c>
      <c r="AP270" s="154"/>
      <c r="AQ270" s="154">
        <v>15161849178</v>
      </c>
      <c r="AR270" s="143"/>
      <c r="AS270" s="154" t="s">
        <v>234</v>
      </c>
      <c r="AT270" s="254" t="s">
        <v>2271</v>
      </c>
      <c r="AU270" s="154"/>
      <c r="AV270" s="157"/>
      <c r="AW270" s="155"/>
    </row>
    <row r="271" customFormat="1" ht="54" spans="1:49">
      <c r="A271" s="144">
        <v>255</v>
      </c>
      <c r="B271" s="163" t="s">
        <v>2272</v>
      </c>
      <c r="C271" s="148"/>
      <c r="D271" s="148" t="str">
        <f t="shared" si="6"/>
        <v>新建</v>
      </c>
      <c r="E271" s="148" t="s">
        <v>197</v>
      </c>
      <c r="F271" s="148"/>
      <c r="G271" s="149" t="s">
        <v>2273</v>
      </c>
      <c r="H271" s="150" t="s">
        <v>2172</v>
      </c>
      <c r="I271" s="189">
        <v>10000</v>
      </c>
      <c r="J271" s="148" t="s">
        <v>1092</v>
      </c>
      <c r="K271" s="148" t="s">
        <v>1093</v>
      </c>
      <c r="L271" s="169">
        <v>0</v>
      </c>
      <c r="M271" s="169">
        <v>10000</v>
      </c>
      <c r="N271" s="169">
        <v>0</v>
      </c>
      <c r="O271" s="169">
        <v>0</v>
      </c>
      <c r="P271" s="169">
        <v>0</v>
      </c>
      <c r="Q271" s="169"/>
      <c r="R271" s="190">
        <v>7000</v>
      </c>
      <c r="S271" s="149" t="s">
        <v>1588</v>
      </c>
      <c r="T271" s="149"/>
      <c r="U271" s="191" t="s">
        <v>269</v>
      </c>
      <c r="V271" s="191" t="s">
        <v>269</v>
      </c>
      <c r="W271" s="191" t="s">
        <v>269</v>
      </c>
      <c r="X271" s="191" t="s">
        <v>269</v>
      </c>
      <c r="Y271" s="191" t="s">
        <v>269</v>
      </c>
      <c r="Z271" s="191" t="s">
        <v>269</v>
      </c>
      <c r="AA271" s="191">
        <v>15</v>
      </c>
      <c r="AB271" s="159">
        <v>15</v>
      </c>
      <c r="AC271" s="159">
        <v>0</v>
      </c>
      <c r="AD271" s="171"/>
      <c r="AE271" s="147" t="s">
        <v>579</v>
      </c>
      <c r="AF271" s="147" t="s">
        <v>580</v>
      </c>
      <c r="AG271" s="149" t="s">
        <v>2274</v>
      </c>
      <c r="AH271" s="147" t="s">
        <v>272</v>
      </c>
      <c r="AI271" s="147" t="s">
        <v>2275</v>
      </c>
      <c r="AJ271" s="147" t="s">
        <v>272</v>
      </c>
      <c r="AK271" s="147" t="s">
        <v>272</v>
      </c>
      <c r="AL271" s="147" t="s">
        <v>272</v>
      </c>
      <c r="AM271" s="151" t="s">
        <v>2276</v>
      </c>
      <c r="AN271" s="175">
        <v>13598998772</v>
      </c>
      <c r="AO271" s="154" t="s">
        <v>2276</v>
      </c>
      <c r="AP271" s="154"/>
      <c r="AQ271" s="154">
        <v>13598998772</v>
      </c>
      <c r="AR271" s="143"/>
      <c r="AS271" s="154" t="s">
        <v>234</v>
      </c>
      <c r="AT271" s="254" t="s">
        <v>2277</v>
      </c>
      <c r="AU271" s="154" t="s">
        <v>2278</v>
      </c>
      <c r="AV271" s="157"/>
      <c r="AW271" s="155"/>
    </row>
    <row r="272" customFormat="1" ht="40.5" spans="1:49">
      <c r="A272" s="144">
        <v>256</v>
      </c>
      <c r="B272" s="163" t="s">
        <v>2279</v>
      </c>
      <c r="C272" s="148"/>
      <c r="D272" s="148" t="str">
        <f t="shared" si="6"/>
        <v>新建</v>
      </c>
      <c r="E272" s="148" t="s">
        <v>197</v>
      </c>
      <c r="F272" s="148"/>
      <c r="G272" s="149" t="s">
        <v>2280</v>
      </c>
      <c r="H272" s="150" t="s">
        <v>216</v>
      </c>
      <c r="I272" s="189">
        <v>10000</v>
      </c>
      <c r="J272" s="148" t="s">
        <v>1092</v>
      </c>
      <c r="K272" s="148" t="s">
        <v>1093</v>
      </c>
      <c r="L272" s="169">
        <v>0</v>
      </c>
      <c r="M272" s="169">
        <v>10000</v>
      </c>
      <c r="N272" s="169">
        <v>0</v>
      </c>
      <c r="O272" s="169">
        <v>0</v>
      </c>
      <c r="P272" s="169">
        <v>0</v>
      </c>
      <c r="Q272" s="169"/>
      <c r="R272" s="190">
        <v>7000</v>
      </c>
      <c r="S272" s="281" t="s">
        <v>2281</v>
      </c>
      <c r="T272" s="147"/>
      <c r="U272" s="206" t="s">
        <v>269</v>
      </c>
      <c r="V272" s="206" t="s">
        <v>269</v>
      </c>
      <c r="W272" s="206" t="s">
        <v>269</v>
      </c>
      <c r="X272" s="206" t="s">
        <v>269</v>
      </c>
      <c r="Y272" s="206" t="s">
        <v>269</v>
      </c>
      <c r="Z272" s="206" t="s">
        <v>256</v>
      </c>
      <c r="AA272" s="206">
        <v>0</v>
      </c>
      <c r="AB272" s="231">
        <v>0</v>
      </c>
      <c r="AC272" s="231">
        <v>0</v>
      </c>
      <c r="AD272" s="162"/>
      <c r="AE272" s="147" t="s">
        <v>219</v>
      </c>
      <c r="AF272" s="147" t="s">
        <v>219</v>
      </c>
      <c r="AG272" s="149" t="s">
        <v>2282</v>
      </c>
      <c r="AH272" s="147" t="s">
        <v>272</v>
      </c>
      <c r="AI272" s="147" t="s">
        <v>610</v>
      </c>
      <c r="AJ272" s="147" t="s">
        <v>272</v>
      </c>
      <c r="AK272" s="147" t="s">
        <v>272</v>
      </c>
      <c r="AL272" s="147" t="s">
        <v>272</v>
      </c>
      <c r="AM272" s="151"/>
      <c r="AN272" s="175"/>
      <c r="AO272" s="154"/>
      <c r="AP272" s="154"/>
      <c r="AQ272" s="154"/>
      <c r="AR272" s="143"/>
      <c r="AS272" s="154"/>
      <c r="AT272" s="254"/>
      <c r="AU272" s="154"/>
      <c r="AV272" s="157"/>
      <c r="AW272" s="155"/>
    </row>
    <row r="273" customFormat="1" ht="40.5" spans="1:49">
      <c r="A273" s="144">
        <v>257</v>
      </c>
      <c r="B273" s="163" t="s">
        <v>2283</v>
      </c>
      <c r="C273" s="148"/>
      <c r="D273" s="148" t="str">
        <f t="shared" si="6"/>
        <v>新建</v>
      </c>
      <c r="E273" s="147" t="s">
        <v>197</v>
      </c>
      <c r="F273" s="148"/>
      <c r="G273" s="236" t="s">
        <v>2284</v>
      </c>
      <c r="H273" s="150" t="s">
        <v>40</v>
      </c>
      <c r="I273" s="189">
        <v>10000</v>
      </c>
      <c r="J273" s="207" t="s">
        <v>1092</v>
      </c>
      <c r="K273" s="207" t="s">
        <v>1093</v>
      </c>
      <c r="L273" s="169">
        <v>0</v>
      </c>
      <c r="M273" s="169">
        <v>10000</v>
      </c>
      <c r="N273" s="169"/>
      <c r="O273" s="169"/>
      <c r="P273" s="169"/>
      <c r="Q273" s="169">
        <v>0</v>
      </c>
      <c r="R273" s="189">
        <v>10000</v>
      </c>
      <c r="S273" s="147" t="s">
        <v>504</v>
      </c>
      <c r="T273" s="149" t="s">
        <v>219</v>
      </c>
      <c r="U273" s="236" t="s">
        <v>1480</v>
      </c>
      <c r="V273" s="236" t="s">
        <v>205</v>
      </c>
      <c r="W273" s="236" t="s">
        <v>205</v>
      </c>
      <c r="X273" s="149" t="s">
        <v>205</v>
      </c>
      <c r="Y273" s="149" t="s">
        <v>205</v>
      </c>
      <c r="Z273" s="236" t="s">
        <v>205</v>
      </c>
      <c r="AA273" s="191">
        <v>0</v>
      </c>
      <c r="AB273" s="159">
        <v>0</v>
      </c>
      <c r="AC273" s="159">
        <v>0</v>
      </c>
      <c r="AD273" s="171"/>
      <c r="AE273" s="147" t="s">
        <v>1208</v>
      </c>
      <c r="AF273" s="147" t="s">
        <v>1209</v>
      </c>
      <c r="AG273" s="236" t="s">
        <v>2285</v>
      </c>
      <c r="AH273" s="147" t="s">
        <v>378</v>
      </c>
      <c r="AI273" s="147" t="s">
        <v>709</v>
      </c>
      <c r="AJ273" s="147" t="s">
        <v>710</v>
      </c>
      <c r="AK273" s="147" t="s">
        <v>378</v>
      </c>
      <c r="AL273" s="147" t="s">
        <v>378</v>
      </c>
      <c r="AM273" s="151" t="s">
        <v>2286</v>
      </c>
      <c r="AN273" s="175">
        <v>17803993119</v>
      </c>
      <c r="AO273" s="154" t="s">
        <v>2287</v>
      </c>
      <c r="AP273" s="154" t="s">
        <v>2288</v>
      </c>
      <c r="AQ273" s="154" t="s">
        <v>2288</v>
      </c>
      <c r="AR273" s="143"/>
      <c r="AS273" s="154" t="s">
        <v>234</v>
      </c>
      <c r="AT273" s="156" t="s">
        <v>2289</v>
      </c>
      <c r="AU273" s="154" t="s">
        <v>219</v>
      </c>
      <c r="AV273" s="151"/>
      <c r="AW273" s="154"/>
    </row>
    <row r="274" customFormat="1" ht="54" spans="1:49">
      <c r="A274" s="144">
        <v>258</v>
      </c>
      <c r="B274" s="191" t="s">
        <v>2290</v>
      </c>
      <c r="C274" s="148"/>
      <c r="D274" s="148" t="str">
        <f t="shared" si="6"/>
        <v>新建</v>
      </c>
      <c r="E274" s="147" t="s">
        <v>197</v>
      </c>
      <c r="F274" s="148"/>
      <c r="G274" s="149" t="s">
        <v>2291</v>
      </c>
      <c r="H274" s="150" t="s">
        <v>44</v>
      </c>
      <c r="I274" s="189">
        <v>10000</v>
      </c>
      <c r="J274" s="162" t="s">
        <v>1092</v>
      </c>
      <c r="K274" s="162" t="s">
        <v>1093</v>
      </c>
      <c r="L274" s="180">
        <v>0</v>
      </c>
      <c r="M274" s="180">
        <v>10000</v>
      </c>
      <c r="N274" s="180">
        <v>0</v>
      </c>
      <c r="O274" s="180">
        <v>0</v>
      </c>
      <c r="P274" s="180">
        <v>0</v>
      </c>
      <c r="Q274" s="198">
        <v>0</v>
      </c>
      <c r="R274" s="189">
        <v>10000</v>
      </c>
      <c r="S274" s="147" t="s">
        <v>504</v>
      </c>
      <c r="T274" s="147"/>
      <c r="U274" s="147" t="s">
        <v>2292</v>
      </c>
      <c r="V274" s="147" t="s">
        <v>205</v>
      </c>
      <c r="W274" s="147" t="s">
        <v>2293</v>
      </c>
      <c r="X274" s="147" t="s">
        <v>2293</v>
      </c>
      <c r="Y274" s="147" t="s">
        <v>2293</v>
      </c>
      <c r="Z274" s="147" t="s">
        <v>2294</v>
      </c>
      <c r="AA274" s="147">
        <v>50</v>
      </c>
      <c r="AB274" s="147">
        <v>0</v>
      </c>
      <c r="AC274" s="147">
        <v>50</v>
      </c>
      <c r="AD274" s="162"/>
      <c r="AE274" s="147" t="s">
        <v>219</v>
      </c>
      <c r="AF274" s="147" t="s">
        <v>219</v>
      </c>
      <c r="AG274" s="203" t="s">
        <v>2295</v>
      </c>
      <c r="AH274" s="147" t="s">
        <v>330</v>
      </c>
      <c r="AI274" s="203" t="s">
        <v>2296</v>
      </c>
      <c r="AJ274" s="147" t="s">
        <v>2297</v>
      </c>
      <c r="AK274" s="203" t="s">
        <v>333</v>
      </c>
      <c r="AL274" s="203" t="s">
        <v>333</v>
      </c>
      <c r="AM274" s="205" t="s">
        <v>333</v>
      </c>
      <c r="AN274" s="250" t="s">
        <v>2298</v>
      </c>
      <c r="AO274" s="216">
        <v>15936337155</v>
      </c>
      <c r="AP274" s="154"/>
      <c r="AQ274" s="154">
        <v>15936337155</v>
      </c>
      <c r="AR274" s="143"/>
      <c r="AS274" s="154"/>
      <c r="AT274" s="156"/>
      <c r="AU274" s="154"/>
      <c r="AV274" s="151"/>
      <c r="AW274" s="154"/>
    </row>
    <row r="275" customFormat="1" ht="54" spans="1:49">
      <c r="A275" s="144">
        <v>259</v>
      </c>
      <c r="B275" s="191" t="s">
        <v>2299</v>
      </c>
      <c r="C275" s="148"/>
      <c r="D275" s="148" t="str">
        <f t="shared" si="6"/>
        <v>新建</v>
      </c>
      <c r="E275" s="206" t="s">
        <v>197</v>
      </c>
      <c r="F275" s="206"/>
      <c r="G275" s="191" t="s">
        <v>2300</v>
      </c>
      <c r="H275" s="241" t="s">
        <v>80</v>
      </c>
      <c r="I275" s="190">
        <v>10000</v>
      </c>
      <c r="J275" s="162" t="s">
        <v>1092</v>
      </c>
      <c r="K275" s="206" t="s">
        <v>1093</v>
      </c>
      <c r="L275" s="213">
        <v>0</v>
      </c>
      <c r="M275" s="213">
        <v>9223</v>
      </c>
      <c r="N275" s="213">
        <v>0</v>
      </c>
      <c r="O275" s="213">
        <v>0</v>
      </c>
      <c r="P275" s="213">
        <v>0</v>
      </c>
      <c r="Q275" s="213">
        <v>0</v>
      </c>
      <c r="R275" s="190">
        <v>10000</v>
      </c>
      <c r="S275" s="206" t="s">
        <v>504</v>
      </c>
      <c r="T275" s="191"/>
      <c r="U275" s="191" t="s">
        <v>2301</v>
      </c>
      <c r="V275" s="191" t="s">
        <v>269</v>
      </c>
      <c r="W275" s="191" t="s">
        <v>269</v>
      </c>
      <c r="X275" s="191" t="s">
        <v>269</v>
      </c>
      <c r="Y275" s="191" t="s">
        <v>269</v>
      </c>
      <c r="Z275" s="191" t="s">
        <v>269</v>
      </c>
      <c r="AA275" s="191">
        <v>0</v>
      </c>
      <c r="AB275" s="191">
        <v>0</v>
      </c>
      <c r="AC275" s="191">
        <v>0</v>
      </c>
      <c r="AD275" s="191"/>
      <c r="AE275" s="206" t="s">
        <v>1162</v>
      </c>
      <c r="AF275" s="206" t="s">
        <v>1163</v>
      </c>
      <c r="AG275" s="191" t="s">
        <v>2302</v>
      </c>
      <c r="AH275" s="206" t="s">
        <v>330</v>
      </c>
      <c r="AI275" s="206" t="s">
        <v>2303</v>
      </c>
      <c r="AJ275" s="206" t="s">
        <v>1301</v>
      </c>
      <c r="AK275" s="206" t="s">
        <v>333</v>
      </c>
      <c r="AL275" s="203" t="s">
        <v>333</v>
      </c>
      <c r="AM275" s="215" t="s">
        <v>333</v>
      </c>
      <c r="AN275" s="250" t="s">
        <v>1167</v>
      </c>
      <c r="AO275" s="216">
        <v>15038000913</v>
      </c>
      <c r="AP275" s="154"/>
      <c r="AQ275" s="154">
        <v>15038000913</v>
      </c>
      <c r="AR275" s="143"/>
      <c r="AS275" s="154" t="s">
        <v>234</v>
      </c>
      <c r="AT275" s="156" t="s">
        <v>2304</v>
      </c>
      <c r="AU275" s="154"/>
      <c r="AV275" s="151"/>
      <c r="AW275" s="154"/>
    </row>
    <row r="276" customFormat="1" ht="40.5" spans="1:49">
      <c r="A276" s="144">
        <v>260</v>
      </c>
      <c r="B276" s="191" t="s">
        <v>2305</v>
      </c>
      <c r="C276" s="148"/>
      <c r="D276" s="148" t="str">
        <f t="shared" si="6"/>
        <v>新建</v>
      </c>
      <c r="E276" s="148" t="s">
        <v>197</v>
      </c>
      <c r="F276" s="148" t="s">
        <v>197</v>
      </c>
      <c r="G276" s="149" t="s">
        <v>2306</v>
      </c>
      <c r="H276" s="150" t="s">
        <v>44</v>
      </c>
      <c r="I276" s="189">
        <v>10000</v>
      </c>
      <c r="J276" s="162" t="s">
        <v>1092</v>
      </c>
      <c r="K276" s="162" t="s">
        <v>1093</v>
      </c>
      <c r="L276" s="180">
        <v>0</v>
      </c>
      <c r="M276" s="180">
        <v>10000</v>
      </c>
      <c r="N276" s="180">
        <v>0</v>
      </c>
      <c r="O276" s="180">
        <v>0</v>
      </c>
      <c r="P276" s="180">
        <v>0</v>
      </c>
      <c r="Q276" s="198"/>
      <c r="R276" s="189">
        <v>10000</v>
      </c>
      <c r="S276" s="147" t="s">
        <v>504</v>
      </c>
      <c r="T276" s="149"/>
      <c r="U276" s="149" t="s">
        <v>2307</v>
      </c>
      <c r="V276" s="149"/>
      <c r="W276" s="149"/>
      <c r="X276" s="149" t="s">
        <v>375</v>
      </c>
      <c r="Y276" s="149" t="s">
        <v>375</v>
      </c>
      <c r="Z276" s="149"/>
      <c r="AA276" s="149"/>
      <c r="AB276" s="149"/>
      <c r="AC276" s="149"/>
      <c r="AD276" s="171"/>
      <c r="AE276" s="147" t="s">
        <v>219</v>
      </c>
      <c r="AF276" s="147" t="s">
        <v>219</v>
      </c>
      <c r="AG276" s="149" t="s">
        <v>2308</v>
      </c>
      <c r="AH276" s="147" t="s">
        <v>368</v>
      </c>
      <c r="AI276" s="172" t="s">
        <v>2309</v>
      </c>
      <c r="AJ276" s="147" t="s">
        <v>368</v>
      </c>
      <c r="AK276" s="203" t="s">
        <v>368</v>
      </c>
      <c r="AL276" s="203" t="s">
        <v>368</v>
      </c>
      <c r="AM276" s="205" t="s">
        <v>368</v>
      </c>
      <c r="AN276" s="154" t="s">
        <v>2310</v>
      </c>
      <c r="AO276" s="175">
        <v>18697385677</v>
      </c>
      <c r="AP276" s="154"/>
      <c r="AQ276" s="154">
        <v>18697385677</v>
      </c>
      <c r="AR276" s="143"/>
      <c r="AS276" s="154" t="s">
        <v>234</v>
      </c>
      <c r="AT276" s="167" t="s">
        <v>2311</v>
      </c>
      <c r="AU276" s="155" t="s">
        <v>219</v>
      </c>
      <c r="AV276" s="151"/>
      <c r="AW276" s="154"/>
    </row>
    <row r="277" customFormat="1" ht="54" spans="1:49">
      <c r="A277" s="144">
        <v>261</v>
      </c>
      <c r="B277" s="191" t="s">
        <v>2312</v>
      </c>
      <c r="C277" s="148"/>
      <c r="D277" s="148" t="str">
        <f t="shared" si="6"/>
        <v>新建</v>
      </c>
      <c r="E277" s="148" t="s">
        <v>197</v>
      </c>
      <c r="F277" s="148" t="s">
        <v>197</v>
      </c>
      <c r="G277" s="149" t="s">
        <v>2313</v>
      </c>
      <c r="H277" s="150" t="s">
        <v>1641</v>
      </c>
      <c r="I277" s="189">
        <v>10000</v>
      </c>
      <c r="J277" s="162" t="s">
        <v>1092</v>
      </c>
      <c r="K277" s="162" t="s">
        <v>1565</v>
      </c>
      <c r="L277" s="180">
        <v>0</v>
      </c>
      <c r="M277" s="180">
        <v>6500</v>
      </c>
      <c r="N277" s="180">
        <v>0</v>
      </c>
      <c r="O277" s="180">
        <v>0</v>
      </c>
      <c r="P277" s="180">
        <v>0</v>
      </c>
      <c r="Q277" s="198"/>
      <c r="R277" s="189">
        <v>5000</v>
      </c>
      <c r="S277" s="149" t="s">
        <v>2314</v>
      </c>
      <c r="T277" s="147"/>
      <c r="U277" s="147" t="s">
        <v>269</v>
      </c>
      <c r="V277" s="147"/>
      <c r="W277" s="147" t="s">
        <v>602</v>
      </c>
      <c r="X277" s="147" t="s">
        <v>375</v>
      </c>
      <c r="Y277" s="147" t="s">
        <v>375</v>
      </c>
      <c r="Z277" s="147"/>
      <c r="AA277" s="147">
        <v>0</v>
      </c>
      <c r="AB277" s="147">
        <v>0</v>
      </c>
      <c r="AC277" s="147">
        <v>0</v>
      </c>
      <c r="AD277" s="162"/>
      <c r="AE277" s="147" t="s">
        <v>219</v>
      </c>
      <c r="AF277" s="147" t="s">
        <v>219</v>
      </c>
      <c r="AG277" s="149" t="s">
        <v>2315</v>
      </c>
      <c r="AH277" s="147" t="s">
        <v>368</v>
      </c>
      <c r="AI277" s="172" t="s">
        <v>2316</v>
      </c>
      <c r="AJ277" s="147" t="s">
        <v>368</v>
      </c>
      <c r="AK277" s="203" t="s">
        <v>368</v>
      </c>
      <c r="AL277" s="203" t="s">
        <v>368</v>
      </c>
      <c r="AM277" s="205" t="s">
        <v>368</v>
      </c>
      <c r="AN277" s="154" t="s">
        <v>2317</v>
      </c>
      <c r="AO277" s="175">
        <v>13460540777</v>
      </c>
      <c r="AP277" s="154"/>
      <c r="AQ277" s="154">
        <v>13460540777</v>
      </c>
      <c r="AR277" s="143"/>
      <c r="AS277" s="154" t="s">
        <v>261</v>
      </c>
      <c r="AT277" s="167" t="s">
        <v>2318</v>
      </c>
      <c r="AU277" s="155" t="s">
        <v>219</v>
      </c>
      <c r="AV277" s="151" t="s">
        <v>262</v>
      </c>
      <c r="AW277" s="154"/>
    </row>
    <row r="278" customFormat="1" ht="40.5" spans="1:49">
      <c r="A278" s="144">
        <v>262</v>
      </c>
      <c r="B278" s="163" t="s">
        <v>78</v>
      </c>
      <c r="C278" s="148"/>
      <c r="D278" s="148" t="str">
        <f t="shared" si="6"/>
        <v>新建</v>
      </c>
      <c r="E278" s="148" t="s">
        <v>197</v>
      </c>
      <c r="F278" s="147" t="s">
        <v>197</v>
      </c>
      <c r="G278" s="163" t="s">
        <v>79</v>
      </c>
      <c r="H278" s="150" t="s">
        <v>80</v>
      </c>
      <c r="I278" s="190">
        <v>10000</v>
      </c>
      <c r="J278" s="147" t="s">
        <v>1092</v>
      </c>
      <c r="K278" s="148" t="s">
        <v>1093</v>
      </c>
      <c r="L278" s="140">
        <v>0</v>
      </c>
      <c r="M278" s="140">
        <v>7000</v>
      </c>
      <c r="N278" s="140">
        <v>0</v>
      </c>
      <c r="O278" s="140">
        <v>0</v>
      </c>
      <c r="P278" s="140">
        <v>0</v>
      </c>
      <c r="Q278" s="140"/>
      <c r="R278" s="190">
        <v>10000</v>
      </c>
      <c r="S278" s="147" t="s">
        <v>504</v>
      </c>
      <c r="T278" s="163"/>
      <c r="U278" s="163" t="s">
        <v>269</v>
      </c>
      <c r="V278" s="163" t="s">
        <v>205</v>
      </c>
      <c r="W278" s="149" t="s">
        <v>205</v>
      </c>
      <c r="X278" s="149" t="s">
        <v>205</v>
      </c>
      <c r="Y278" s="149" t="s">
        <v>205</v>
      </c>
      <c r="Z278" s="149" t="s">
        <v>205</v>
      </c>
      <c r="AA278" s="149">
        <v>0</v>
      </c>
      <c r="AB278" s="149">
        <v>0</v>
      </c>
      <c r="AC278" s="149">
        <v>0</v>
      </c>
      <c r="AD278" s="163"/>
      <c r="AE278" s="148" t="s">
        <v>516</v>
      </c>
      <c r="AF278" s="148" t="s">
        <v>319</v>
      </c>
      <c r="AG278" s="163" t="s">
        <v>2319</v>
      </c>
      <c r="AH278" s="148" t="s">
        <v>305</v>
      </c>
      <c r="AI278" s="147" t="s">
        <v>2320</v>
      </c>
      <c r="AJ278" s="148" t="s">
        <v>305</v>
      </c>
      <c r="AK278" s="199" t="s">
        <v>305</v>
      </c>
      <c r="AL278" s="199" t="s">
        <v>305</v>
      </c>
      <c r="AM278" s="157" t="s">
        <v>305</v>
      </c>
      <c r="AN278" s="154" t="s">
        <v>2113</v>
      </c>
      <c r="AO278" s="175">
        <v>13271195007</v>
      </c>
      <c r="AP278" s="155"/>
      <c r="AQ278" s="154">
        <v>13271195007</v>
      </c>
      <c r="AR278" s="143"/>
      <c r="AS278" s="154" t="s">
        <v>234</v>
      </c>
      <c r="AT278" s="167" t="s">
        <v>2321</v>
      </c>
      <c r="AU278" s="154" t="s">
        <v>2322</v>
      </c>
      <c r="AV278" s="151" t="s">
        <v>417</v>
      </c>
      <c r="AW278" s="154"/>
    </row>
    <row r="279" customFormat="1" ht="27" spans="1:49">
      <c r="A279" s="144">
        <v>263</v>
      </c>
      <c r="B279" s="163" t="s">
        <v>81</v>
      </c>
      <c r="C279" s="148"/>
      <c r="D279" s="148" t="s">
        <v>452</v>
      </c>
      <c r="E279" s="148" t="s">
        <v>197</v>
      </c>
      <c r="F279" s="147" t="s">
        <v>197</v>
      </c>
      <c r="G279" s="163" t="s">
        <v>82</v>
      </c>
      <c r="H279" s="150" t="s">
        <v>44</v>
      </c>
      <c r="I279" s="190">
        <v>10000</v>
      </c>
      <c r="J279" s="147" t="s">
        <v>1092</v>
      </c>
      <c r="K279" s="148" t="s">
        <v>1093</v>
      </c>
      <c r="L279" s="140">
        <v>0</v>
      </c>
      <c r="M279" s="140">
        <v>10000</v>
      </c>
      <c r="N279" s="140">
        <v>0</v>
      </c>
      <c r="O279" s="140">
        <v>0</v>
      </c>
      <c r="P279" s="140">
        <v>0</v>
      </c>
      <c r="Q279" s="140"/>
      <c r="R279" s="190">
        <v>10000</v>
      </c>
      <c r="S279" s="147" t="s">
        <v>252</v>
      </c>
      <c r="T279" s="163"/>
      <c r="U279" s="163" t="s">
        <v>269</v>
      </c>
      <c r="V279" s="163" t="s">
        <v>205</v>
      </c>
      <c r="W279" s="149" t="s">
        <v>205</v>
      </c>
      <c r="X279" s="149" t="s">
        <v>205</v>
      </c>
      <c r="Y279" s="149" t="s">
        <v>205</v>
      </c>
      <c r="Z279" s="149" t="s">
        <v>205</v>
      </c>
      <c r="AA279" s="149">
        <v>0</v>
      </c>
      <c r="AB279" s="149">
        <v>0</v>
      </c>
      <c r="AC279" s="149">
        <v>0</v>
      </c>
      <c r="AD279" s="163"/>
      <c r="AE279" s="148" t="s">
        <v>206</v>
      </c>
      <c r="AF279" s="148" t="s">
        <v>207</v>
      </c>
      <c r="AG279" s="163" t="s">
        <v>2323</v>
      </c>
      <c r="AH279" s="148" t="s">
        <v>305</v>
      </c>
      <c r="AI279" s="147" t="s">
        <v>305</v>
      </c>
      <c r="AJ279" s="148" t="s">
        <v>305</v>
      </c>
      <c r="AK279" s="199" t="s">
        <v>305</v>
      </c>
      <c r="AL279" s="199" t="s">
        <v>305</v>
      </c>
      <c r="AM279" s="157" t="s">
        <v>2324</v>
      </c>
      <c r="AN279" s="154">
        <v>15037461028</v>
      </c>
      <c r="AO279" s="282" t="s">
        <v>2324</v>
      </c>
      <c r="AP279" s="155">
        <v>15037461028</v>
      </c>
      <c r="AQ279" s="154"/>
      <c r="AR279" s="143"/>
      <c r="AS279" s="154"/>
      <c r="AT279" s="167"/>
      <c r="AU279" s="154"/>
      <c r="AV279" s="151"/>
      <c r="AW279" s="154"/>
    </row>
    <row r="280" customFormat="1" ht="94.5" spans="1:49">
      <c r="A280" s="144">
        <v>264</v>
      </c>
      <c r="B280" s="158" t="s">
        <v>101</v>
      </c>
      <c r="C280" s="148"/>
      <c r="D280" s="148" t="str">
        <f t="shared" ref="D280:D287" si="7">IF(LEFT(H280,4)="2025","新建","续建")</f>
        <v>新建</v>
      </c>
      <c r="E280" s="147" t="s">
        <v>197</v>
      </c>
      <c r="F280" s="147" t="s">
        <v>197</v>
      </c>
      <c r="G280" s="158" t="s">
        <v>2325</v>
      </c>
      <c r="H280" s="241" t="s">
        <v>103</v>
      </c>
      <c r="I280" s="190">
        <v>10000</v>
      </c>
      <c r="J280" s="147" t="s">
        <v>1092</v>
      </c>
      <c r="K280" s="147" t="s">
        <v>1145</v>
      </c>
      <c r="L280" s="180">
        <v>0</v>
      </c>
      <c r="M280" s="168">
        <v>10000</v>
      </c>
      <c r="N280" s="180">
        <v>0</v>
      </c>
      <c r="O280" s="180">
        <v>0</v>
      </c>
      <c r="P280" s="180">
        <v>0</v>
      </c>
      <c r="Q280" s="180"/>
      <c r="R280" s="190">
        <v>5000</v>
      </c>
      <c r="S280" s="147" t="s">
        <v>2326</v>
      </c>
      <c r="T280" s="275"/>
      <c r="U280" s="147" t="s">
        <v>269</v>
      </c>
      <c r="V280" s="207" t="s">
        <v>205</v>
      </c>
      <c r="W280" s="147" t="s">
        <v>205</v>
      </c>
      <c r="X280" s="147" t="s">
        <v>205</v>
      </c>
      <c r="Y280" s="147" t="s">
        <v>205</v>
      </c>
      <c r="Z280" s="147" t="s">
        <v>205</v>
      </c>
      <c r="AA280" s="147">
        <v>0</v>
      </c>
      <c r="AB280" s="147">
        <v>0</v>
      </c>
      <c r="AC280" s="147">
        <v>0</v>
      </c>
      <c r="AD280" s="147"/>
      <c r="AE280" s="147" t="s">
        <v>219</v>
      </c>
      <c r="AF280" s="147" t="s">
        <v>219</v>
      </c>
      <c r="AG280" s="147" t="s">
        <v>2327</v>
      </c>
      <c r="AH280" s="147" t="s">
        <v>305</v>
      </c>
      <c r="AI280" s="147" t="s">
        <v>2328</v>
      </c>
      <c r="AJ280" s="147" t="s">
        <v>305</v>
      </c>
      <c r="AK280" s="199" t="s">
        <v>305</v>
      </c>
      <c r="AL280" s="199" t="s">
        <v>305</v>
      </c>
      <c r="AM280" s="157" t="s">
        <v>1574</v>
      </c>
      <c r="AN280" s="270">
        <v>13839011019</v>
      </c>
      <c r="AO280" s="155" t="s">
        <v>1574</v>
      </c>
      <c r="AP280" s="155">
        <v>13839011019</v>
      </c>
      <c r="AQ280" s="152"/>
      <c r="AR280" s="143"/>
      <c r="AS280" s="154"/>
      <c r="AT280" s="167"/>
      <c r="AU280" s="154"/>
      <c r="AV280" s="157"/>
      <c r="AW280" s="155"/>
    </row>
    <row r="281" customFormat="1" ht="27" spans="1:49">
      <c r="A281" s="144">
        <v>265</v>
      </c>
      <c r="B281" s="163" t="s">
        <v>105</v>
      </c>
      <c r="C281" s="148"/>
      <c r="D281" s="148" t="str">
        <f t="shared" si="7"/>
        <v>新建</v>
      </c>
      <c r="E281" s="148" t="s">
        <v>197</v>
      </c>
      <c r="F281" s="147" t="s">
        <v>197</v>
      </c>
      <c r="G281" s="163" t="s">
        <v>106</v>
      </c>
      <c r="H281" s="150" t="s">
        <v>107</v>
      </c>
      <c r="I281" s="190">
        <v>10000</v>
      </c>
      <c r="J281" s="147" t="s">
        <v>1092</v>
      </c>
      <c r="K281" s="148" t="s">
        <v>1145</v>
      </c>
      <c r="L281" s="140">
        <v>0</v>
      </c>
      <c r="M281" s="140">
        <v>3000</v>
      </c>
      <c r="N281" s="140">
        <v>0</v>
      </c>
      <c r="O281" s="140">
        <v>0</v>
      </c>
      <c r="P281" s="140">
        <v>0</v>
      </c>
      <c r="Q281" s="140"/>
      <c r="R281" s="190">
        <v>10000</v>
      </c>
      <c r="S281" s="148" t="s">
        <v>252</v>
      </c>
      <c r="T281" s="148"/>
      <c r="U281" s="148" t="s">
        <v>269</v>
      </c>
      <c r="V281" s="148" t="s">
        <v>205</v>
      </c>
      <c r="W281" s="147" t="s">
        <v>205</v>
      </c>
      <c r="X281" s="147" t="s">
        <v>205</v>
      </c>
      <c r="Y281" s="147" t="s">
        <v>205</v>
      </c>
      <c r="Z281" s="147" t="s">
        <v>205</v>
      </c>
      <c r="AA281" s="147">
        <v>0</v>
      </c>
      <c r="AB281" s="147">
        <v>0</v>
      </c>
      <c r="AC281" s="147">
        <v>0</v>
      </c>
      <c r="AD281" s="148"/>
      <c r="AE281" s="148" t="s">
        <v>219</v>
      </c>
      <c r="AF281" s="148" t="s">
        <v>219</v>
      </c>
      <c r="AG281" s="148" t="s">
        <v>108</v>
      </c>
      <c r="AH281" s="148" t="s">
        <v>305</v>
      </c>
      <c r="AI281" s="148" t="s">
        <v>2329</v>
      </c>
      <c r="AJ281" s="148" t="s">
        <v>305</v>
      </c>
      <c r="AK281" s="199" t="s">
        <v>305</v>
      </c>
      <c r="AL281" s="199" t="s">
        <v>305</v>
      </c>
      <c r="AM281" s="151" t="s">
        <v>1531</v>
      </c>
      <c r="AN281" s="175">
        <v>13733628852</v>
      </c>
      <c r="AO281" s="154" t="s">
        <v>1531</v>
      </c>
      <c r="AP281" s="154">
        <v>13733628852</v>
      </c>
      <c r="AQ281" s="152"/>
      <c r="AR281" s="143"/>
      <c r="AS281" s="154"/>
      <c r="AT281" s="167"/>
      <c r="AU281" s="154"/>
      <c r="AV281" s="157"/>
      <c r="AW281" s="155"/>
    </row>
    <row r="282" customFormat="1" ht="40.5" spans="1:49">
      <c r="A282" s="144">
        <v>266</v>
      </c>
      <c r="B282" s="163" t="s">
        <v>2330</v>
      </c>
      <c r="C282" s="148"/>
      <c r="D282" s="148" t="str">
        <f t="shared" si="7"/>
        <v>新建</v>
      </c>
      <c r="E282" s="148" t="s">
        <v>197</v>
      </c>
      <c r="F282" s="252" t="s">
        <v>197</v>
      </c>
      <c r="G282" s="163" t="s">
        <v>2331</v>
      </c>
      <c r="H282" s="150" t="s">
        <v>40</v>
      </c>
      <c r="I282" s="187">
        <v>10000</v>
      </c>
      <c r="J282" s="148" t="s">
        <v>1092</v>
      </c>
      <c r="K282" s="148" t="s">
        <v>1093</v>
      </c>
      <c r="L282" s="140">
        <v>0</v>
      </c>
      <c r="M282" s="169">
        <v>10000</v>
      </c>
      <c r="N282" s="169"/>
      <c r="O282" s="169"/>
      <c r="P282" s="169"/>
      <c r="Q282" s="169"/>
      <c r="R282" s="189">
        <v>10000</v>
      </c>
      <c r="S282" s="147" t="s">
        <v>252</v>
      </c>
      <c r="T282" s="149"/>
      <c r="U282" s="149" t="s">
        <v>2332</v>
      </c>
      <c r="V282" s="149" t="s">
        <v>205</v>
      </c>
      <c r="W282" s="149" t="s">
        <v>205</v>
      </c>
      <c r="X282" s="149" t="s">
        <v>1722</v>
      </c>
      <c r="Y282" s="149" t="s">
        <v>205</v>
      </c>
      <c r="Z282" s="171" t="s">
        <v>205</v>
      </c>
      <c r="AA282" s="244"/>
      <c r="AB282" s="244"/>
      <c r="AC282" s="244"/>
      <c r="AD282" s="149"/>
      <c r="AE282" s="162" t="s">
        <v>206</v>
      </c>
      <c r="AF282" s="148" t="s">
        <v>207</v>
      </c>
      <c r="AG282" s="149" t="s">
        <v>2333</v>
      </c>
      <c r="AH282" s="147" t="s">
        <v>763</v>
      </c>
      <c r="AI282" s="147" t="s">
        <v>2334</v>
      </c>
      <c r="AJ282" s="147" t="s">
        <v>1127</v>
      </c>
      <c r="AK282" s="147" t="s">
        <v>763</v>
      </c>
      <c r="AL282" s="147" t="s">
        <v>763</v>
      </c>
      <c r="AM282" s="151" t="s">
        <v>763</v>
      </c>
      <c r="AN282" s="154" t="s">
        <v>1972</v>
      </c>
      <c r="AO282" s="154">
        <v>15617245151</v>
      </c>
      <c r="AP282" s="154" t="s">
        <v>1972</v>
      </c>
      <c r="AQ282" s="154"/>
      <c r="AR282" s="143"/>
      <c r="AS282" s="154" t="s">
        <v>234</v>
      </c>
      <c r="AT282" s="156" t="s">
        <v>2335</v>
      </c>
      <c r="AU282" s="154" t="s">
        <v>2336</v>
      </c>
      <c r="AV282" s="151" t="s">
        <v>768</v>
      </c>
      <c r="AW282" s="154"/>
    </row>
    <row r="283" customFormat="1" ht="27" spans="1:49">
      <c r="A283" s="144">
        <v>267</v>
      </c>
      <c r="B283" s="163" t="s">
        <v>2337</v>
      </c>
      <c r="C283" s="148"/>
      <c r="D283" s="148" t="str">
        <f t="shared" si="7"/>
        <v>新建</v>
      </c>
      <c r="E283" s="148" t="s">
        <v>197</v>
      </c>
      <c r="F283" s="162" t="s">
        <v>197</v>
      </c>
      <c r="G283" s="163" t="s">
        <v>2338</v>
      </c>
      <c r="H283" s="150" t="s">
        <v>1564</v>
      </c>
      <c r="I283" s="187">
        <v>10000</v>
      </c>
      <c r="J283" s="148" t="s">
        <v>1092</v>
      </c>
      <c r="K283" s="148" t="s">
        <v>1093</v>
      </c>
      <c r="L283" s="140">
        <v>0</v>
      </c>
      <c r="M283" s="180">
        <v>10000</v>
      </c>
      <c r="N283" s="180"/>
      <c r="O283" s="180"/>
      <c r="P283" s="169"/>
      <c r="Q283" s="169"/>
      <c r="R283" s="187">
        <v>3000</v>
      </c>
      <c r="S283" s="162" t="s">
        <v>536</v>
      </c>
      <c r="T283" s="163"/>
      <c r="U283" s="171" t="s">
        <v>269</v>
      </c>
      <c r="V283" s="171" t="s">
        <v>269</v>
      </c>
      <c r="W283" s="171" t="s">
        <v>269</v>
      </c>
      <c r="X283" s="171" t="s">
        <v>269</v>
      </c>
      <c r="Y283" s="171" t="s">
        <v>269</v>
      </c>
      <c r="Z283" s="149" t="s">
        <v>269</v>
      </c>
      <c r="AA283" s="233"/>
      <c r="AB283" s="233"/>
      <c r="AC283" s="244"/>
      <c r="AD283" s="269"/>
      <c r="AE283" s="162" t="s">
        <v>206</v>
      </c>
      <c r="AF283" s="148" t="s">
        <v>207</v>
      </c>
      <c r="AG283" s="149" t="s">
        <v>1277</v>
      </c>
      <c r="AH283" s="147" t="s">
        <v>763</v>
      </c>
      <c r="AI283" s="163" t="s">
        <v>1277</v>
      </c>
      <c r="AJ283" s="147" t="s">
        <v>1277</v>
      </c>
      <c r="AK283" s="147" t="s">
        <v>763</v>
      </c>
      <c r="AL283" s="147" t="s">
        <v>763</v>
      </c>
      <c r="AM283" s="151" t="s">
        <v>763</v>
      </c>
      <c r="AN283" s="154" t="s">
        <v>1279</v>
      </c>
      <c r="AO283" s="175">
        <v>13937413180</v>
      </c>
      <c r="AP283" s="154" t="s">
        <v>1279</v>
      </c>
      <c r="AQ283" s="154"/>
      <c r="AR283" s="143"/>
      <c r="AS283" s="154" t="s">
        <v>234</v>
      </c>
      <c r="AT283" s="156" t="s">
        <v>2339</v>
      </c>
      <c r="AU283" s="154" t="s">
        <v>2053</v>
      </c>
      <c r="AV283" s="151" t="s">
        <v>1140</v>
      </c>
      <c r="AW283" s="154"/>
    </row>
    <row r="284" customFormat="1" ht="40.5" spans="1:49">
      <c r="A284" s="144">
        <v>268</v>
      </c>
      <c r="B284" s="191" t="s">
        <v>2340</v>
      </c>
      <c r="C284" s="148"/>
      <c r="D284" s="148" t="str">
        <f t="shared" si="7"/>
        <v>新建</v>
      </c>
      <c r="E284" s="148" t="s">
        <v>197</v>
      </c>
      <c r="F284" s="148" t="s">
        <v>197</v>
      </c>
      <c r="G284" s="149" t="s">
        <v>2341</v>
      </c>
      <c r="H284" s="150" t="s">
        <v>16</v>
      </c>
      <c r="I284" s="189">
        <v>8000</v>
      </c>
      <c r="J284" s="162" t="s">
        <v>1092</v>
      </c>
      <c r="K284" s="162" t="s">
        <v>1093</v>
      </c>
      <c r="L284" s="180">
        <v>0</v>
      </c>
      <c r="M284" s="180">
        <v>8000</v>
      </c>
      <c r="N284" s="180">
        <v>0</v>
      </c>
      <c r="O284" s="180">
        <v>0</v>
      </c>
      <c r="P284" s="180">
        <v>0</v>
      </c>
      <c r="Q284" s="198"/>
      <c r="R284" s="189">
        <v>8000</v>
      </c>
      <c r="S284" s="147" t="s">
        <v>504</v>
      </c>
      <c r="T284" s="149"/>
      <c r="U284" s="149" t="s">
        <v>2342</v>
      </c>
      <c r="V284" s="149" t="s">
        <v>205</v>
      </c>
      <c r="W284" s="149"/>
      <c r="X284" s="149" t="s">
        <v>375</v>
      </c>
      <c r="Y284" s="149" t="s">
        <v>375</v>
      </c>
      <c r="Z284" s="149" t="s">
        <v>205</v>
      </c>
      <c r="AA284" s="149">
        <v>0</v>
      </c>
      <c r="AB284" s="149">
        <v>0</v>
      </c>
      <c r="AC284" s="149">
        <v>0</v>
      </c>
      <c r="AD284" s="171"/>
      <c r="AE284" s="147" t="s">
        <v>219</v>
      </c>
      <c r="AF284" s="147" t="s">
        <v>319</v>
      </c>
      <c r="AG284" s="149" t="s">
        <v>2343</v>
      </c>
      <c r="AH284" s="147" t="s">
        <v>368</v>
      </c>
      <c r="AI284" s="172" t="s">
        <v>2309</v>
      </c>
      <c r="AJ284" s="147" t="s">
        <v>368</v>
      </c>
      <c r="AK284" s="203" t="s">
        <v>368</v>
      </c>
      <c r="AL284" s="203" t="s">
        <v>368</v>
      </c>
      <c r="AM284" s="205" t="s">
        <v>368</v>
      </c>
      <c r="AN284" s="154" t="s">
        <v>2310</v>
      </c>
      <c r="AO284" s="175">
        <v>18697385677</v>
      </c>
      <c r="AP284" s="154"/>
      <c r="AQ284" s="154">
        <v>18697385677</v>
      </c>
      <c r="AR284" s="143"/>
      <c r="AS284" s="154" t="s">
        <v>234</v>
      </c>
      <c r="AT284" s="167" t="s">
        <v>2344</v>
      </c>
      <c r="AU284" s="154" t="s">
        <v>2345</v>
      </c>
      <c r="AV284" s="151" t="s">
        <v>1140</v>
      </c>
      <c r="AW284" s="154"/>
    </row>
    <row r="285" customFormat="1" ht="30" spans="1:49">
      <c r="A285" s="144">
        <v>269</v>
      </c>
      <c r="B285" s="176" t="s">
        <v>2346</v>
      </c>
      <c r="C285" s="148"/>
      <c r="D285" s="148" t="str">
        <f t="shared" si="7"/>
        <v>新建</v>
      </c>
      <c r="E285" s="148" t="s">
        <v>197</v>
      </c>
      <c r="F285" s="148"/>
      <c r="G285" s="159" t="s">
        <v>2347</v>
      </c>
      <c r="H285" s="241" t="s">
        <v>44</v>
      </c>
      <c r="I285" s="276">
        <v>5500</v>
      </c>
      <c r="J285" s="162" t="s">
        <v>1092</v>
      </c>
      <c r="K285" s="162" t="s">
        <v>1145</v>
      </c>
      <c r="L285" s="168">
        <v>0</v>
      </c>
      <c r="M285" s="185">
        <v>300000</v>
      </c>
      <c r="N285" s="168">
        <v>0</v>
      </c>
      <c r="O285" s="168">
        <v>0</v>
      </c>
      <c r="P285" s="168">
        <v>0</v>
      </c>
      <c r="Q285" s="169"/>
      <c r="R285" s="276">
        <v>5500</v>
      </c>
      <c r="S285" s="231" t="s">
        <v>252</v>
      </c>
      <c r="T285" s="149"/>
      <c r="U285" s="180" t="s">
        <v>2348</v>
      </c>
      <c r="V285" s="147" t="s">
        <v>205</v>
      </c>
      <c r="W285" s="147" t="s">
        <v>205</v>
      </c>
      <c r="X285" s="147" t="s">
        <v>205</v>
      </c>
      <c r="Y285" s="147" t="s">
        <v>205</v>
      </c>
      <c r="Z285" s="147" t="s">
        <v>205</v>
      </c>
      <c r="AA285" s="187">
        <v>0</v>
      </c>
      <c r="AB285" s="187">
        <v>0</v>
      </c>
      <c r="AC285" s="187">
        <v>0</v>
      </c>
      <c r="AD285" s="162"/>
      <c r="AE285" s="147" t="s">
        <v>1147</v>
      </c>
      <c r="AF285" s="147" t="s">
        <v>1148</v>
      </c>
      <c r="AG285" s="201" t="s">
        <v>2349</v>
      </c>
      <c r="AH285" s="147" t="s">
        <v>221</v>
      </c>
      <c r="AI285" s="172" t="s">
        <v>2350</v>
      </c>
      <c r="AJ285" s="147"/>
      <c r="AK285" s="147" t="s">
        <v>221</v>
      </c>
      <c r="AL285" s="147" t="s">
        <v>221</v>
      </c>
      <c r="AM285" s="263" t="s">
        <v>2351</v>
      </c>
      <c r="AN285" s="243" t="s">
        <v>2352</v>
      </c>
      <c r="AO285" s="153" t="s">
        <v>2353</v>
      </c>
      <c r="AP285" s="154"/>
      <c r="AQ285" s="175"/>
      <c r="AR285" s="143"/>
      <c r="AS285" s="155" t="s">
        <v>261</v>
      </c>
      <c r="AT285" s="156"/>
      <c r="AU285" s="154"/>
      <c r="AV285" s="151" t="s">
        <v>1784</v>
      </c>
      <c r="AW285" s="154"/>
    </row>
    <row r="286" customFormat="1" ht="40.5" spans="1:49">
      <c r="A286" s="144">
        <v>270</v>
      </c>
      <c r="B286" s="149" t="s">
        <v>2354</v>
      </c>
      <c r="C286" s="148"/>
      <c r="D286" s="148" t="str">
        <f t="shared" si="7"/>
        <v>新建</v>
      </c>
      <c r="E286" s="148" t="s">
        <v>197</v>
      </c>
      <c r="F286" s="148"/>
      <c r="G286" s="194" t="s">
        <v>2355</v>
      </c>
      <c r="H286" s="178" t="s">
        <v>40</v>
      </c>
      <c r="I286" s="276">
        <v>5000</v>
      </c>
      <c r="J286" s="162" t="s">
        <v>1092</v>
      </c>
      <c r="K286" s="162" t="s">
        <v>1093</v>
      </c>
      <c r="L286" s="168">
        <v>0</v>
      </c>
      <c r="M286" s="184">
        <v>0</v>
      </c>
      <c r="N286" s="168">
        <v>0</v>
      </c>
      <c r="O286" s="168">
        <v>0</v>
      </c>
      <c r="P286" s="168">
        <v>0</v>
      </c>
      <c r="Q286" s="169"/>
      <c r="R286" s="276">
        <v>5000</v>
      </c>
      <c r="S286" s="147" t="s">
        <v>504</v>
      </c>
      <c r="T286" s="149"/>
      <c r="U286" s="180" t="s">
        <v>2356</v>
      </c>
      <c r="V286" s="147" t="s">
        <v>205</v>
      </c>
      <c r="W286" s="147" t="s">
        <v>269</v>
      </c>
      <c r="X286" s="147" t="s">
        <v>205</v>
      </c>
      <c r="Y286" s="147" t="s">
        <v>205</v>
      </c>
      <c r="Z286" s="147" t="s">
        <v>205</v>
      </c>
      <c r="AA286" s="187">
        <v>0</v>
      </c>
      <c r="AB286" s="187">
        <v>0</v>
      </c>
      <c r="AC286" s="187">
        <v>0</v>
      </c>
      <c r="AD286" s="162"/>
      <c r="AE286" s="147" t="s">
        <v>219</v>
      </c>
      <c r="AF286" s="147" t="s">
        <v>219</v>
      </c>
      <c r="AG286" s="201" t="s">
        <v>2357</v>
      </c>
      <c r="AH286" s="147" t="s">
        <v>221</v>
      </c>
      <c r="AI286" s="172" t="s">
        <v>2358</v>
      </c>
      <c r="AJ286" s="147"/>
      <c r="AK286" s="147" t="s">
        <v>221</v>
      </c>
      <c r="AL286" s="147" t="s">
        <v>221</v>
      </c>
      <c r="AM286" s="263" t="s">
        <v>2359</v>
      </c>
      <c r="AN286" s="154" t="s">
        <v>2360</v>
      </c>
      <c r="AO286" s="154" t="s">
        <v>2361</v>
      </c>
      <c r="AP286" s="154"/>
      <c r="AQ286" s="175"/>
      <c r="AR286" s="143"/>
      <c r="AS286" s="155" t="s">
        <v>261</v>
      </c>
      <c r="AT286" s="156" t="s">
        <v>2362</v>
      </c>
      <c r="AU286" s="154" t="s">
        <v>2363</v>
      </c>
      <c r="AV286" s="151" t="s">
        <v>687</v>
      </c>
      <c r="AW286" s="154" t="s">
        <v>2141</v>
      </c>
    </row>
    <row r="287" customFormat="1" ht="40.5" spans="1:49">
      <c r="A287" s="144">
        <v>271</v>
      </c>
      <c r="B287" s="176" t="s">
        <v>2364</v>
      </c>
      <c r="C287" s="148"/>
      <c r="D287" s="148" t="str">
        <f t="shared" si="7"/>
        <v>新建</v>
      </c>
      <c r="E287" s="148" t="s">
        <v>197</v>
      </c>
      <c r="F287" s="148"/>
      <c r="G287" s="258" t="s">
        <v>2365</v>
      </c>
      <c r="H287" s="178" t="s">
        <v>40</v>
      </c>
      <c r="I287" s="179">
        <v>5000</v>
      </c>
      <c r="J287" s="162" t="s">
        <v>1092</v>
      </c>
      <c r="K287" s="162" t="s">
        <v>1093</v>
      </c>
      <c r="L287" s="168">
        <v>0</v>
      </c>
      <c r="M287" s="220">
        <v>5000</v>
      </c>
      <c r="N287" s="168">
        <v>0</v>
      </c>
      <c r="O287" s="168">
        <v>0</v>
      </c>
      <c r="P287" s="168">
        <v>0</v>
      </c>
      <c r="Q287" s="185"/>
      <c r="R287" s="179">
        <v>5000</v>
      </c>
      <c r="S287" s="147" t="s">
        <v>252</v>
      </c>
      <c r="T287" s="149"/>
      <c r="U287" s="149" t="s">
        <v>269</v>
      </c>
      <c r="V287" s="149" t="s">
        <v>205</v>
      </c>
      <c r="W287" s="149" t="s">
        <v>205</v>
      </c>
      <c r="X287" s="149" t="s">
        <v>205</v>
      </c>
      <c r="Y287" s="149" t="s">
        <v>205</v>
      </c>
      <c r="Z287" s="149" t="s">
        <v>205</v>
      </c>
      <c r="AA287" s="170">
        <v>0</v>
      </c>
      <c r="AB287" s="170">
        <v>0</v>
      </c>
      <c r="AC287" s="170">
        <v>0</v>
      </c>
      <c r="AD287" s="171"/>
      <c r="AE287" s="147" t="s">
        <v>206</v>
      </c>
      <c r="AF287" s="147" t="s">
        <v>207</v>
      </c>
      <c r="AG287" s="201" t="s">
        <v>2366</v>
      </c>
      <c r="AH287" s="147" t="s">
        <v>221</v>
      </c>
      <c r="AI287" s="172" t="s">
        <v>2367</v>
      </c>
      <c r="AJ287" s="147"/>
      <c r="AK287" s="147" t="s">
        <v>221</v>
      </c>
      <c r="AL287" s="147" t="s">
        <v>221</v>
      </c>
      <c r="AM287" s="173" t="s">
        <v>133</v>
      </c>
      <c r="AN287" s="152" t="s">
        <v>232</v>
      </c>
      <c r="AO287" s="152" t="s">
        <v>2368</v>
      </c>
      <c r="AP287" s="154"/>
      <c r="AQ287" s="175"/>
      <c r="AR287" s="143"/>
      <c r="AS287" s="155" t="s">
        <v>234</v>
      </c>
      <c r="AT287" s="156"/>
      <c r="AU287" s="155"/>
      <c r="AV287" s="157"/>
      <c r="AW287" s="155"/>
    </row>
    <row r="288" customFormat="1" ht="20" customHeight="1" spans="1:49">
      <c r="A288" s="144"/>
      <c r="B288" s="176" t="s">
        <v>248</v>
      </c>
      <c r="C288" s="176"/>
      <c r="D288" s="176"/>
      <c r="E288" s="176"/>
      <c r="F288" s="176"/>
      <c r="G288" s="176"/>
      <c r="H288" s="176"/>
      <c r="I288" s="176"/>
      <c r="J288" s="176"/>
      <c r="K288" s="176"/>
      <c r="L288" s="176"/>
      <c r="M288" s="176"/>
      <c r="N288" s="176"/>
      <c r="O288" s="176"/>
      <c r="P288" s="176"/>
      <c r="Q288" s="176"/>
      <c r="R288" s="176"/>
      <c r="S288" s="176"/>
      <c r="T288" s="176"/>
      <c r="U288" s="176"/>
      <c r="V288" s="176"/>
      <c r="W288" s="176"/>
      <c r="X288" s="176"/>
      <c r="Y288" s="176"/>
      <c r="Z288" s="176"/>
      <c r="AA288" s="176"/>
      <c r="AB288" s="176"/>
      <c r="AC288" s="176"/>
      <c r="AD288" s="176"/>
      <c r="AE288" s="176"/>
      <c r="AF288" s="176"/>
      <c r="AG288" s="176"/>
      <c r="AH288" s="176"/>
      <c r="AI288" s="176"/>
      <c r="AJ288" s="176"/>
      <c r="AK288" s="176"/>
      <c r="AL288" s="176"/>
      <c r="AM288" s="173"/>
      <c r="AN288" s="152"/>
      <c r="AO288" s="152"/>
      <c r="AP288" s="154"/>
      <c r="AQ288" s="175"/>
      <c r="AR288" s="143"/>
      <c r="AS288" s="155"/>
      <c r="AT288" s="156"/>
      <c r="AU288" s="155"/>
      <c r="AV288" s="157"/>
      <c r="AW288" s="155"/>
    </row>
    <row r="289" customFormat="1" ht="108" customHeight="1" spans="1:49">
      <c r="A289" s="144">
        <v>272</v>
      </c>
      <c r="B289" s="191" t="s">
        <v>2369</v>
      </c>
      <c r="C289" s="148"/>
      <c r="D289" s="148" t="str">
        <f t="shared" ref="D289:D352" si="8">IF(LEFT(H289,4)="2025","新建","续建")</f>
        <v>续建</v>
      </c>
      <c r="E289" s="147" t="s">
        <v>225</v>
      </c>
      <c r="F289" s="148"/>
      <c r="G289" s="191" t="s">
        <v>2370</v>
      </c>
      <c r="H289" s="241" t="s">
        <v>2371</v>
      </c>
      <c r="I289" s="190">
        <v>1120000</v>
      </c>
      <c r="J289" s="162" t="s">
        <v>1092</v>
      </c>
      <c r="K289" s="206" t="s">
        <v>1093</v>
      </c>
      <c r="L289" s="180">
        <v>0</v>
      </c>
      <c r="M289" s="180">
        <v>1120000</v>
      </c>
      <c r="N289" s="180">
        <v>0</v>
      </c>
      <c r="O289" s="180">
        <v>0</v>
      </c>
      <c r="P289" s="180">
        <v>0</v>
      </c>
      <c r="Q289" s="198">
        <v>400000</v>
      </c>
      <c r="R289" s="190">
        <v>300000</v>
      </c>
      <c r="S289" s="191" t="s">
        <v>2372</v>
      </c>
      <c r="T289" s="149" t="s">
        <v>2373</v>
      </c>
      <c r="U289" s="191" t="s">
        <v>2374</v>
      </c>
      <c r="V289" s="191" t="s">
        <v>269</v>
      </c>
      <c r="W289" s="191" t="s">
        <v>2375</v>
      </c>
      <c r="X289" s="191" t="s">
        <v>2375</v>
      </c>
      <c r="Y289" s="191" t="s">
        <v>2375</v>
      </c>
      <c r="Z289" s="191" t="s">
        <v>2376</v>
      </c>
      <c r="AA289" s="149">
        <v>110</v>
      </c>
      <c r="AB289" s="149">
        <v>110</v>
      </c>
      <c r="AC289" s="149">
        <v>0</v>
      </c>
      <c r="AD289" s="171"/>
      <c r="AE289" s="147" t="s">
        <v>1162</v>
      </c>
      <c r="AF289" s="147" t="s">
        <v>1163</v>
      </c>
      <c r="AG289" s="191" t="s">
        <v>2377</v>
      </c>
      <c r="AH289" s="206" t="s">
        <v>330</v>
      </c>
      <c r="AI289" s="206" t="s">
        <v>1004</v>
      </c>
      <c r="AJ289" s="206" t="s">
        <v>1301</v>
      </c>
      <c r="AK289" s="203" t="s">
        <v>333</v>
      </c>
      <c r="AL289" s="203" t="s">
        <v>333</v>
      </c>
      <c r="AM289" s="205" t="s">
        <v>333</v>
      </c>
      <c r="AN289" s="154" t="s">
        <v>1167</v>
      </c>
      <c r="AO289" s="175">
        <v>15038000913</v>
      </c>
      <c r="AP289" s="154"/>
      <c r="AQ289" s="154">
        <v>15038000913</v>
      </c>
      <c r="AR289" s="143"/>
      <c r="AS289" s="154" t="s">
        <v>234</v>
      </c>
      <c r="AT289" s="154" t="s">
        <v>347</v>
      </c>
      <c r="AU289" s="154"/>
      <c r="AV289" s="151"/>
      <c r="AW289" s="154"/>
    </row>
    <row r="290" customFormat="1" ht="81" spans="1:49">
      <c r="A290" s="144">
        <v>273</v>
      </c>
      <c r="B290" s="149" t="s">
        <v>2378</v>
      </c>
      <c r="C290" s="148"/>
      <c r="D290" s="148" t="str">
        <f t="shared" si="8"/>
        <v>续建</v>
      </c>
      <c r="E290" s="148" t="s">
        <v>225</v>
      </c>
      <c r="F290" s="140"/>
      <c r="G290" s="158" t="s">
        <v>2379</v>
      </c>
      <c r="H290" s="160" t="s">
        <v>2380</v>
      </c>
      <c r="I290" s="183">
        <v>1060000</v>
      </c>
      <c r="J290" s="162" t="s">
        <v>1092</v>
      </c>
      <c r="K290" s="162" t="s">
        <v>1093</v>
      </c>
      <c r="L290" s="168">
        <v>0</v>
      </c>
      <c r="M290" s="185">
        <v>15000</v>
      </c>
      <c r="N290" s="168">
        <v>0</v>
      </c>
      <c r="O290" s="168">
        <v>0</v>
      </c>
      <c r="P290" s="168">
        <v>0</v>
      </c>
      <c r="Q290" s="169"/>
      <c r="R290" s="183">
        <v>150000</v>
      </c>
      <c r="S290" s="149" t="s">
        <v>2381</v>
      </c>
      <c r="T290" s="149"/>
      <c r="U290" s="202" t="s">
        <v>2382</v>
      </c>
      <c r="V290" s="149" t="s">
        <v>269</v>
      </c>
      <c r="W290" s="149" t="s">
        <v>269</v>
      </c>
      <c r="X290" s="149" t="s">
        <v>205</v>
      </c>
      <c r="Y290" s="149" t="s">
        <v>205</v>
      </c>
      <c r="Z290" s="149" t="s">
        <v>205</v>
      </c>
      <c r="AA290" s="170">
        <v>0</v>
      </c>
      <c r="AB290" s="170">
        <v>0</v>
      </c>
      <c r="AC290" s="170">
        <v>0</v>
      </c>
      <c r="AD290" s="171"/>
      <c r="AE290" s="147" t="s">
        <v>219</v>
      </c>
      <c r="AF290" s="147" t="s">
        <v>1308</v>
      </c>
      <c r="AG290" s="159" t="s">
        <v>1683</v>
      </c>
      <c r="AH290" s="147" t="s">
        <v>221</v>
      </c>
      <c r="AI290" s="172" t="s">
        <v>245</v>
      </c>
      <c r="AJ290" s="147"/>
      <c r="AK290" s="147" t="s">
        <v>221</v>
      </c>
      <c r="AL290" s="147" t="s">
        <v>221</v>
      </c>
      <c r="AM290" s="173" t="s">
        <v>133</v>
      </c>
      <c r="AN290" s="174" t="s">
        <v>232</v>
      </c>
      <c r="AO290" s="243" t="s">
        <v>2383</v>
      </c>
      <c r="AP290" s="175"/>
      <c r="AQ290" s="175"/>
      <c r="AR290" s="143"/>
      <c r="AS290" s="155" t="s">
        <v>234</v>
      </c>
      <c r="AT290" s="156"/>
      <c r="AU290" s="155"/>
      <c r="AV290" s="157"/>
      <c r="AW290" s="155"/>
    </row>
    <row r="291" customFormat="1" ht="78.75" spans="1:49">
      <c r="A291" s="144">
        <v>274</v>
      </c>
      <c r="B291" s="149" t="s">
        <v>2384</v>
      </c>
      <c r="C291" s="148"/>
      <c r="D291" s="148" t="str">
        <f t="shared" si="8"/>
        <v>续建</v>
      </c>
      <c r="E291" s="148" t="s">
        <v>225</v>
      </c>
      <c r="F291" s="148"/>
      <c r="G291" s="149" t="s">
        <v>2385</v>
      </c>
      <c r="H291" s="150" t="s">
        <v>2386</v>
      </c>
      <c r="I291" s="189">
        <v>1000000</v>
      </c>
      <c r="J291" s="147" t="s">
        <v>1092</v>
      </c>
      <c r="K291" s="147" t="s">
        <v>1093</v>
      </c>
      <c r="L291" s="180">
        <v>0</v>
      </c>
      <c r="M291" s="180">
        <v>800000</v>
      </c>
      <c r="N291" s="180">
        <v>200000</v>
      </c>
      <c r="O291" s="180">
        <v>50000</v>
      </c>
      <c r="P291" s="180">
        <v>0</v>
      </c>
      <c r="Q291" s="180">
        <v>500000</v>
      </c>
      <c r="R291" s="189">
        <v>350000</v>
      </c>
      <c r="S291" s="149" t="s">
        <v>2387</v>
      </c>
      <c r="T291" s="260" t="s">
        <v>2388</v>
      </c>
      <c r="U291" s="149" t="s">
        <v>2389</v>
      </c>
      <c r="V291" s="149" t="s">
        <v>2390</v>
      </c>
      <c r="W291" s="149" t="s">
        <v>2391</v>
      </c>
      <c r="X291" s="149" t="s">
        <v>205</v>
      </c>
      <c r="Y291" s="149" t="s">
        <v>205</v>
      </c>
      <c r="Z291" s="149" t="s">
        <v>2392</v>
      </c>
      <c r="AA291" s="149">
        <v>3825</v>
      </c>
      <c r="AB291" s="149">
        <v>258</v>
      </c>
      <c r="AC291" s="149">
        <v>0</v>
      </c>
      <c r="AD291" s="149"/>
      <c r="AE291" s="147" t="s">
        <v>2393</v>
      </c>
      <c r="AF291" s="147" t="s">
        <v>2394</v>
      </c>
      <c r="AG291" s="149" t="s">
        <v>484</v>
      </c>
      <c r="AH291" s="147" t="s">
        <v>485</v>
      </c>
      <c r="AI291" s="147" t="s">
        <v>2395</v>
      </c>
      <c r="AJ291" s="147" t="s">
        <v>485</v>
      </c>
      <c r="AK291" s="224" t="s">
        <v>487</v>
      </c>
      <c r="AL291" s="224" t="s">
        <v>487</v>
      </c>
      <c r="AM291" s="261" t="s">
        <v>487</v>
      </c>
      <c r="AN291" s="154" t="s">
        <v>2396</v>
      </c>
      <c r="AO291" s="154">
        <v>13676923885</v>
      </c>
      <c r="AP291" s="154" t="s">
        <v>2396</v>
      </c>
      <c r="AQ291" s="154"/>
      <c r="AR291" s="154"/>
      <c r="AS291" s="155" t="s">
        <v>234</v>
      </c>
      <c r="AT291" s="156" t="s">
        <v>2397</v>
      </c>
      <c r="AU291" s="154"/>
      <c r="AV291" s="157"/>
      <c r="AW291" s="155"/>
    </row>
    <row r="292" customFormat="1" ht="81" spans="1:49">
      <c r="A292" s="144">
        <v>275</v>
      </c>
      <c r="B292" s="252" t="s">
        <v>2398</v>
      </c>
      <c r="C292" s="148"/>
      <c r="D292" s="148" t="str">
        <f t="shared" si="8"/>
        <v>续建</v>
      </c>
      <c r="E292" s="148" t="s">
        <v>197</v>
      </c>
      <c r="F292" s="148"/>
      <c r="G292" s="172" t="s">
        <v>2399</v>
      </c>
      <c r="H292" s="150" t="s">
        <v>814</v>
      </c>
      <c r="I292" s="189">
        <v>500000</v>
      </c>
      <c r="J292" s="148" t="s">
        <v>1092</v>
      </c>
      <c r="K292" s="148" t="s">
        <v>1093</v>
      </c>
      <c r="L292" s="169">
        <v>0</v>
      </c>
      <c r="M292" s="169">
        <v>500000</v>
      </c>
      <c r="N292" s="169">
        <v>0</v>
      </c>
      <c r="O292" s="169">
        <v>0</v>
      </c>
      <c r="P292" s="169">
        <v>0</v>
      </c>
      <c r="Q292" s="169">
        <v>50000</v>
      </c>
      <c r="R292" s="190">
        <v>100000</v>
      </c>
      <c r="S292" s="283" t="s">
        <v>2400</v>
      </c>
      <c r="T292" s="147" t="s">
        <v>2401</v>
      </c>
      <c r="U292" s="206" t="s">
        <v>2402</v>
      </c>
      <c r="V292" s="206" t="s">
        <v>269</v>
      </c>
      <c r="W292" s="206" t="s">
        <v>2403</v>
      </c>
      <c r="X292" s="206" t="s">
        <v>269</v>
      </c>
      <c r="Y292" s="206" t="s">
        <v>269</v>
      </c>
      <c r="Z292" s="206" t="s">
        <v>2404</v>
      </c>
      <c r="AA292" s="206">
        <v>300</v>
      </c>
      <c r="AB292" s="231">
        <v>300</v>
      </c>
      <c r="AC292" s="231">
        <v>0</v>
      </c>
      <c r="AD292" s="162"/>
      <c r="AE292" s="147" t="s">
        <v>219</v>
      </c>
      <c r="AF292" s="147" t="s">
        <v>219</v>
      </c>
      <c r="AG292" s="149" t="s">
        <v>2405</v>
      </c>
      <c r="AH292" s="147" t="s">
        <v>272</v>
      </c>
      <c r="AI292" s="147" t="s">
        <v>2406</v>
      </c>
      <c r="AJ292" s="147" t="s">
        <v>272</v>
      </c>
      <c r="AK292" s="147" t="s">
        <v>272</v>
      </c>
      <c r="AL292" s="147" t="s">
        <v>272</v>
      </c>
      <c r="AM292" s="151" t="s">
        <v>2407</v>
      </c>
      <c r="AN292" s="175">
        <v>18839762626</v>
      </c>
      <c r="AO292" s="154" t="s">
        <v>2407</v>
      </c>
      <c r="AP292" s="154"/>
      <c r="AQ292" s="154">
        <v>18839762626</v>
      </c>
      <c r="AR292" s="143"/>
      <c r="AS292" s="154" t="s">
        <v>261</v>
      </c>
      <c r="AT292" s="192" t="s">
        <v>2408</v>
      </c>
      <c r="AU292" s="154" t="s">
        <v>2409</v>
      </c>
      <c r="AV292" s="151" t="s">
        <v>2410</v>
      </c>
      <c r="AW292" s="154"/>
    </row>
    <row r="293" customFormat="1" ht="54" spans="1:49">
      <c r="A293" s="144">
        <v>276</v>
      </c>
      <c r="B293" s="163" t="s">
        <v>2411</v>
      </c>
      <c r="C293" s="148"/>
      <c r="D293" s="148" t="str">
        <f t="shared" si="8"/>
        <v>续建</v>
      </c>
      <c r="E293" s="147" t="s">
        <v>225</v>
      </c>
      <c r="F293" s="148"/>
      <c r="G293" s="149" t="s">
        <v>2412</v>
      </c>
      <c r="H293" s="150" t="s">
        <v>2413</v>
      </c>
      <c r="I293" s="189">
        <v>500000</v>
      </c>
      <c r="J293" s="147" t="s">
        <v>1092</v>
      </c>
      <c r="K293" s="147" t="s">
        <v>1093</v>
      </c>
      <c r="L293" s="169">
        <v>0</v>
      </c>
      <c r="M293" s="169">
        <v>500000</v>
      </c>
      <c r="N293" s="169"/>
      <c r="O293" s="169"/>
      <c r="P293" s="169"/>
      <c r="Q293" s="169">
        <v>200000</v>
      </c>
      <c r="R293" s="190">
        <v>150000</v>
      </c>
      <c r="S293" s="206" t="s">
        <v>1605</v>
      </c>
      <c r="T293" s="149" t="s">
        <v>1132</v>
      </c>
      <c r="U293" s="149" t="s">
        <v>2414</v>
      </c>
      <c r="V293" s="149" t="s">
        <v>2415</v>
      </c>
      <c r="W293" s="149" t="s">
        <v>2416</v>
      </c>
      <c r="X293" s="149" t="s">
        <v>205</v>
      </c>
      <c r="Y293" s="149" t="s">
        <v>205</v>
      </c>
      <c r="Z293" s="149" t="s">
        <v>2417</v>
      </c>
      <c r="AA293" s="191">
        <v>500</v>
      </c>
      <c r="AB293" s="159">
        <v>500</v>
      </c>
      <c r="AC293" s="159">
        <v>0</v>
      </c>
      <c r="AD293" s="171"/>
      <c r="AE293" s="147" t="s">
        <v>219</v>
      </c>
      <c r="AF293" s="147" t="s">
        <v>219</v>
      </c>
      <c r="AG293" s="149" t="s">
        <v>2418</v>
      </c>
      <c r="AH293" s="147" t="s">
        <v>378</v>
      </c>
      <c r="AI293" s="147" t="s">
        <v>1135</v>
      </c>
      <c r="AJ293" s="147" t="s">
        <v>2419</v>
      </c>
      <c r="AK293" s="147" t="s">
        <v>378</v>
      </c>
      <c r="AL293" s="147" t="s">
        <v>378</v>
      </c>
      <c r="AM293" s="151" t="s">
        <v>2420</v>
      </c>
      <c r="AN293" s="175">
        <v>17603743988</v>
      </c>
      <c r="AO293" s="154" t="s">
        <v>2420</v>
      </c>
      <c r="AP293" s="154">
        <v>2750566</v>
      </c>
      <c r="AQ293" s="154">
        <v>17603743988</v>
      </c>
      <c r="AR293" s="143"/>
      <c r="AS293" s="154" t="s">
        <v>234</v>
      </c>
      <c r="AT293" s="156" t="s">
        <v>2421</v>
      </c>
      <c r="AU293" s="154" t="s">
        <v>219</v>
      </c>
      <c r="AV293" s="151"/>
      <c r="AW293" s="154"/>
    </row>
    <row r="294" customFormat="1" ht="54" spans="1:49">
      <c r="A294" s="144">
        <v>277</v>
      </c>
      <c r="B294" s="149" t="s">
        <v>2422</v>
      </c>
      <c r="C294" s="148"/>
      <c r="D294" s="148" t="str">
        <f t="shared" si="8"/>
        <v>续建</v>
      </c>
      <c r="E294" s="148" t="s">
        <v>225</v>
      </c>
      <c r="F294" s="148"/>
      <c r="G294" s="159" t="s">
        <v>2423</v>
      </c>
      <c r="H294" s="178" t="s">
        <v>2424</v>
      </c>
      <c r="I294" s="276">
        <v>500000</v>
      </c>
      <c r="J294" s="162" t="s">
        <v>1092</v>
      </c>
      <c r="K294" s="162" t="s">
        <v>1093</v>
      </c>
      <c r="L294" s="168">
        <v>0</v>
      </c>
      <c r="M294" s="220">
        <v>13000</v>
      </c>
      <c r="N294" s="168">
        <v>0</v>
      </c>
      <c r="O294" s="168">
        <v>0</v>
      </c>
      <c r="P294" s="168">
        <v>0</v>
      </c>
      <c r="Q294" s="185">
        <v>1000</v>
      </c>
      <c r="R294" s="183">
        <v>50000</v>
      </c>
      <c r="S294" s="149" t="s">
        <v>2425</v>
      </c>
      <c r="T294" s="149" t="s">
        <v>2426</v>
      </c>
      <c r="U294" s="149" t="s">
        <v>2427</v>
      </c>
      <c r="V294" s="149" t="s">
        <v>269</v>
      </c>
      <c r="W294" s="149" t="s">
        <v>269</v>
      </c>
      <c r="X294" s="149" t="s">
        <v>256</v>
      </c>
      <c r="Y294" s="149" t="s">
        <v>205</v>
      </c>
      <c r="Z294" s="149" t="s">
        <v>318</v>
      </c>
      <c r="AA294" s="170">
        <v>13</v>
      </c>
      <c r="AB294" s="170">
        <v>13</v>
      </c>
      <c r="AC294" s="170">
        <v>0</v>
      </c>
      <c r="AD294" s="171"/>
      <c r="AE294" s="147" t="s">
        <v>242</v>
      </c>
      <c r="AF294" s="147" t="s">
        <v>243</v>
      </c>
      <c r="AG294" s="201" t="s">
        <v>2428</v>
      </c>
      <c r="AH294" s="147" t="s">
        <v>221</v>
      </c>
      <c r="AI294" s="172" t="s">
        <v>2429</v>
      </c>
      <c r="AJ294" s="147"/>
      <c r="AK294" s="147" t="s">
        <v>221</v>
      </c>
      <c r="AL294" s="147" t="s">
        <v>221</v>
      </c>
      <c r="AM294" s="173" t="s">
        <v>133</v>
      </c>
      <c r="AN294" s="174" t="s">
        <v>232</v>
      </c>
      <c r="AO294" s="152" t="s">
        <v>2430</v>
      </c>
      <c r="AP294" s="154"/>
      <c r="AQ294" s="175"/>
      <c r="AR294" s="143"/>
      <c r="AS294" s="155" t="s">
        <v>234</v>
      </c>
      <c r="AT294" s="156"/>
      <c r="AU294" s="155"/>
      <c r="AV294" s="157"/>
      <c r="AW294" s="155"/>
    </row>
    <row r="295" customFormat="1" ht="67.5" spans="1:49">
      <c r="A295" s="144">
        <v>278</v>
      </c>
      <c r="B295" s="201" t="s">
        <v>2431</v>
      </c>
      <c r="C295" s="148"/>
      <c r="D295" s="148" t="str">
        <f t="shared" si="8"/>
        <v>续建</v>
      </c>
      <c r="E295" s="148" t="s">
        <v>225</v>
      </c>
      <c r="F295" s="148"/>
      <c r="G295" s="158" t="s">
        <v>2432</v>
      </c>
      <c r="H295" s="182" t="s">
        <v>2424</v>
      </c>
      <c r="I295" s="183">
        <v>500000</v>
      </c>
      <c r="J295" s="162" t="s">
        <v>1092</v>
      </c>
      <c r="K295" s="162" t="s">
        <v>1145</v>
      </c>
      <c r="L295" s="168">
        <v>0</v>
      </c>
      <c r="M295" s="184">
        <v>300000</v>
      </c>
      <c r="N295" s="168">
        <v>0</v>
      </c>
      <c r="O295" s="168">
        <v>0</v>
      </c>
      <c r="P295" s="168">
        <v>0</v>
      </c>
      <c r="Q295" s="185">
        <v>230000</v>
      </c>
      <c r="R295" s="183">
        <v>50000</v>
      </c>
      <c r="S295" s="218" t="s">
        <v>2433</v>
      </c>
      <c r="T295" s="202" t="s">
        <v>2434</v>
      </c>
      <c r="U295" s="202" t="s">
        <v>2435</v>
      </c>
      <c r="V295" s="149" t="s">
        <v>442</v>
      </c>
      <c r="W295" s="149" t="s">
        <v>443</v>
      </c>
      <c r="X295" s="149" t="s">
        <v>256</v>
      </c>
      <c r="Y295" s="149" t="s">
        <v>205</v>
      </c>
      <c r="Z295" s="149" t="s">
        <v>444</v>
      </c>
      <c r="AA295" s="170">
        <v>0</v>
      </c>
      <c r="AB295" s="170">
        <v>0</v>
      </c>
      <c r="AC295" s="170">
        <v>0</v>
      </c>
      <c r="AD295" s="171"/>
      <c r="AE295" s="147" t="s">
        <v>219</v>
      </c>
      <c r="AF295" s="147" t="s">
        <v>219</v>
      </c>
      <c r="AG295" s="186" t="s">
        <v>1240</v>
      </c>
      <c r="AH295" s="147" t="s">
        <v>221</v>
      </c>
      <c r="AI295" s="172" t="s">
        <v>2436</v>
      </c>
      <c r="AJ295" s="147"/>
      <c r="AK295" s="147" t="s">
        <v>221</v>
      </c>
      <c r="AL295" s="147" t="s">
        <v>221</v>
      </c>
      <c r="AM295" s="151" t="s">
        <v>759</v>
      </c>
      <c r="AN295" s="154" t="s">
        <v>532</v>
      </c>
      <c r="AO295" s="243" t="s">
        <v>1242</v>
      </c>
      <c r="AP295" s="154"/>
      <c r="AQ295" s="175"/>
      <c r="AR295" s="143"/>
      <c r="AS295" s="155" t="s">
        <v>234</v>
      </c>
      <c r="AT295" s="156"/>
      <c r="AU295" s="155"/>
      <c r="AV295" s="157"/>
      <c r="AW295" s="155"/>
    </row>
    <row r="296" customFormat="1" ht="54" spans="1:49">
      <c r="A296" s="144">
        <v>279</v>
      </c>
      <c r="B296" s="163" t="s">
        <v>2437</v>
      </c>
      <c r="C296" s="148"/>
      <c r="D296" s="148" t="str">
        <f t="shared" si="8"/>
        <v>续建</v>
      </c>
      <c r="E296" s="147" t="s">
        <v>225</v>
      </c>
      <c r="F296" s="148"/>
      <c r="G296" s="149" t="s">
        <v>2438</v>
      </c>
      <c r="H296" s="150" t="s">
        <v>2439</v>
      </c>
      <c r="I296" s="189">
        <v>360000</v>
      </c>
      <c r="J296" s="207" t="s">
        <v>1092</v>
      </c>
      <c r="K296" s="207" t="s">
        <v>1093</v>
      </c>
      <c r="L296" s="169">
        <v>0</v>
      </c>
      <c r="M296" s="169">
        <v>360000</v>
      </c>
      <c r="N296" s="169"/>
      <c r="O296" s="169"/>
      <c r="P296" s="169"/>
      <c r="Q296" s="169">
        <v>250000</v>
      </c>
      <c r="R296" s="189">
        <v>80000</v>
      </c>
      <c r="S296" s="147" t="s">
        <v>2440</v>
      </c>
      <c r="T296" s="149" t="s">
        <v>2441</v>
      </c>
      <c r="U296" s="149" t="s">
        <v>2442</v>
      </c>
      <c r="V296" s="149" t="s">
        <v>2443</v>
      </c>
      <c r="W296" s="149" t="s">
        <v>2444</v>
      </c>
      <c r="X296" s="149" t="s">
        <v>205</v>
      </c>
      <c r="Y296" s="149" t="s">
        <v>205</v>
      </c>
      <c r="Z296" s="149" t="s">
        <v>2417</v>
      </c>
      <c r="AA296" s="191">
        <v>230</v>
      </c>
      <c r="AB296" s="159">
        <v>230</v>
      </c>
      <c r="AC296" s="159">
        <v>0</v>
      </c>
      <c r="AD296" s="171"/>
      <c r="AE296" s="147" t="s">
        <v>219</v>
      </c>
      <c r="AF296" s="147" t="s">
        <v>219</v>
      </c>
      <c r="AG296" s="149" t="s">
        <v>2445</v>
      </c>
      <c r="AH296" s="147" t="s">
        <v>378</v>
      </c>
      <c r="AI296" s="147" t="s">
        <v>2446</v>
      </c>
      <c r="AJ296" s="147" t="s">
        <v>2447</v>
      </c>
      <c r="AK296" s="147" t="s">
        <v>378</v>
      </c>
      <c r="AL296" s="147" t="s">
        <v>378</v>
      </c>
      <c r="AM296" s="151" t="s">
        <v>2448</v>
      </c>
      <c r="AN296" s="175" t="s">
        <v>2449</v>
      </c>
      <c r="AO296" s="154" t="s">
        <v>2448</v>
      </c>
      <c r="AP296" s="154">
        <v>2750566</v>
      </c>
      <c r="AQ296" s="154" t="s">
        <v>2449</v>
      </c>
      <c r="AR296" s="143"/>
      <c r="AS296" s="154" t="s">
        <v>234</v>
      </c>
      <c r="AT296" s="156" t="s">
        <v>2450</v>
      </c>
      <c r="AU296" s="154" t="s">
        <v>2451</v>
      </c>
      <c r="AV296" s="151" t="s">
        <v>629</v>
      </c>
      <c r="AW296" s="154" t="s">
        <v>2452</v>
      </c>
    </row>
    <row r="297" customFormat="1" ht="67.5" spans="1:49">
      <c r="A297" s="144">
        <v>280</v>
      </c>
      <c r="B297" s="163" t="s">
        <v>2453</v>
      </c>
      <c r="C297" s="148"/>
      <c r="D297" s="148" t="str">
        <f t="shared" si="8"/>
        <v>续建</v>
      </c>
      <c r="E297" s="147" t="s">
        <v>225</v>
      </c>
      <c r="F297" s="148"/>
      <c r="G297" s="163" t="s">
        <v>2454</v>
      </c>
      <c r="H297" s="150" t="s">
        <v>2455</v>
      </c>
      <c r="I297" s="189">
        <v>300000</v>
      </c>
      <c r="J297" s="207" t="s">
        <v>1092</v>
      </c>
      <c r="K297" s="207" t="s">
        <v>1093</v>
      </c>
      <c r="L297" s="169">
        <v>0</v>
      </c>
      <c r="M297" s="169">
        <v>300000</v>
      </c>
      <c r="N297" s="169"/>
      <c r="O297" s="169"/>
      <c r="P297" s="169"/>
      <c r="Q297" s="169">
        <v>220000</v>
      </c>
      <c r="R297" s="189">
        <v>60000</v>
      </c>
      <c r="S297" s="147" t="s">
        <v>2456</v>
      </c>
      <c r="T297" s="147" t="s">
        <v>2457</v>
      </c>
      <c r="U297" s="147" t="s">
        <v>2458</v>
      </c>
      <c r="V297" s="147" t="s">
        <v>2459</v>
      </c>
      <c r="W297" s="147" t="s">
        <v>2460</v>
      </c>
      <c r="X297" s="147" t="s">
        <v>205</v>
      </c>
      <c r="Y297" s="147" t="s">
        <v>205</v>
      </c>
      <c r="Z297" s="147" t="s">
        <v>2461</v>
      </c>
      <c r="AA297" s="206">
        <v>633</v>
      </c>
      <c r="AB297" s="231">
        <v>633</v>
      </c>
      <c r="AC297" s="231">
        <v>0</v>
      </c>
      <c r="AD297" s="162"/>
      <c r="AE297" s="147" t="s">
        <v>1147</v>
      </c>
      <c r="AF297" s="147" t="s">
        <v>1148</v>
      </c>
      <c r="AG297" s="147" t="s">
        <v>2462</v>
      </c>
      <c r="AH297" s="147" t="s">
        <v>378</v>
      </c>
      <c r="AI297" s="147" t="s">
        <v>1290</v>
      </c>
      <c r="AJ297" s="147" t="s">
        <v>487</v>
      </c>
      <c r="AK297" s="147" t="s">
        <v>378</v>
      </c>
      <c r="AL297" s="147" t="s">
        <v>378</v>
      </c>
      <c r="AM297" s="151" t="s">
        <v>1505</v>
      </c>
      <c r="AN297" s="175">
        <v>16638599069</v>
      </c>
      <c r="AO297" s="154" t="s">
        <v>1505</v>
      </c>
      <c r="AP297" s="154">
        <v>2750566</v>
      </c>
      <c r="AQ297" s="154">
        <v>16638599069</v>
      </c>
      <c r="AR297" s="143"/>
      <c r="AS297" s="154" t="s">
        <v>261</v>
      </c>
      <c r="AT297" s="156" t="s">
        <v>2463</v>
      </c>
      <c r="AU297" s="154" t="s">
        <v>2464</v>
      </c>
      <c r="AV297" s="151" t="s">
        <v>262</v>
      </c>
      <c r="AW297" s="154" t="s">
        <v>2465</v>
      </c>
    </row>
    <row r="298" customFormat="1" ht="40.5" spans="1:49">
      <c r="A298" s="144">
        <v>281</v>
      </c>
      <c r="B298" s="163" t="s">
        <v>2466</v>
      </c>
      <c r="C298" s="148"/>
      <c r="D298" s="148" t="str">
        <f t="shared" si="8"/>
        <v>续建</v>
      </c>
      <c r="E298" s="147" t="s">
        <v>225</v>
      </c>
      <c r="F298" s="148"/>
      <c r="G298" s="163" t="s">
        <v>2467</v>
      </c>
      <c r="H298" s="150" t="s">
        <v>2468</v>
      </c>
      <c r="I298" s="189">
        <v>300000</v>
      </c>
      <c r="J298" s="147" t="s">
        <v>1092</v>
      </c>
      <c r="K298" s="147" t="s">
        <v>1093</v>
      </c>
      <c r="L298" s="180">
        <v>0</v>
      </c>
      <c r="M298" s="180">
        <v>300000</v>
      </c>
      <c r="N298" s="180">
        <v>0</v>
      </c>
      <c r="O298" s="180">
        <v>0</v>
      </c>
      <c r="P298" s="180">
        <v>0</v>
      </c>
      <c r="Q298" s="198">
        <v>200000</v>
      </c>
      <c r="R298" s="189">
        <v>100000</v>
      </c>
      <c r="S298" s="207" t="s">
        <v>504</v>
      </c>
      <c r="T298" s="149" t="s">
        <v>1535</v>
      </c>
      <c r="U298" s="149" t="s">
        <v>2469</v>
      </c>
      <c r="V298" s="149" t="s">
        <v>2470</v>
      </c>
      <c r="W298" s="149" t="s">
        <v>2471</v>
      </c>
      <c r="X298" s="149" t="s">
        <v>256</v>
      </c>
      <c r="Y298" s="149" t="s">
        <v>256</v>
      </c>
      <c r="Z298" s="149" t="s">
        <v>2472</v>
      </c>
      <c r="AA298" s="149">
        <v>75</v>
      </c>
      <c r="AB298" s="149">
        <v>0</v>
      </c>
      <c r="AC298" s="149">
        <v>75</v>
      </c>
      <c r="AD298" s="171"/>
      <c r="AE298" s="147" t="s">
        <v>1162</v>
      </c>
      <c r="AF298" s="147" t="s">
        <v>1163</v>
      </c>
      <c r="AG298" s="149" t="s">
        <v>2473</v>
      </c>
      <c r="AH298" s="147" t="s">
        <v>330</v>
      </c>
      <c r="AI298" s="147" t="s">
        <v>1004</v>
      </c>
      <c r="AJ298" s="147" t="s">
        <v>1301</v>
      </c>
      <c r="AK298" s="203" t="s">
        <v>333</v>
      </c>
      <c r="AL298" s="203" t="s">
        <v>333</v>
      </c>
      <c r="AM298" s="205" t="s">
        <v>333</v>
      </c>
      <c r="AN298" s="154" t="s">
        <v>1167</v>
      </c>
      <c r="AO298" s="175">
        <v>15038000913</v>
      </c>
      <c r="AP298" s="154"/>
      <c r="AQ298" s="154">
        <v>15038000913</v>
      </c>
      <c r="AR298" s="143"/>
      <c r="AS298" s="154" t="s">
        <v>234</v>
      </c>
      <c r="AT298" s="154" t="s">
        <v>347</v>
      </c>
      <c r="AU298" s="154"/>
      <c r="AV298" s="151"/>
      <c r="AW298" s="154"/>
    </row>
    <row r="299" customFormat="1" ht="81" spans="1:49">
      <c r="A299" s="144">
        <v>282</v>
      </c>
      <c r="B299" s="159" t="s">
        <v>2474</v>
      </c>
      <c r="C299" s="148"/>
      <c r="D299" s="148" t="str">
        <f t="shared" si="8"/>
        <v>续建</v>
      </c>
      <c r="E299" s="148" t="s">
        <v>197</v>
      </c>
      <c r="F299" s="140"/>
      <c r="G299" s="159" t="s">
        <v>2475</v>
      </c>
      <c r="H299" s="241" t="s">
        <v>2371</v>
      </c>
      <c r="I299" s="183">
        <v>300000</v>
      </c>
      <c r="J299" s="162" t="s">
        <v>1092</v>
      </c>
      <c r="K299" s="162" t="s">
        <v>1093</v>
      </c>
      <c r="L299" s="168">
        <v>0</v>
      </c>
      <c r="M299" s="185">
        <v>12000</v>
      </c>
      <c r="N299" s="168">
        <v>0</v>
      </c>
      <c r="O299" s="168">
        <v>0</v>
      </c>
      <c r="P299" s="168">
        <v>0</v>
      </c>
      <c r="Q299" s="169"/>
      <c r="R299" s="190">
        <v>150000</v>
      </c>
      <c r="S299" s="159" t="s">
        <v>2476</v>
      </c>
      <c r="T299" s="149"/>
      <c r="U299" s="202" t="s">
        <v>2026</v>
      </c>
      <c r="V299" s="149" t="s">
        <v>205</v>
      </c>
      <c r="W299" s="149" t="s">
        <v>205</v>
      </c>
      <c r="X299" s="149" t="s">
        <v>205</v>
      </c>
      <c r="Y299" s="149" t="s">
        <v>205</v>
      </c>
      <c r="Z299" s="149" t="s">
        <v>205</v>
      </c>
      <c r="AA299" s="170">
        <v>0</v>
      </c>
      <c r="AB299" s="170">
        <v>0</v>
      </c>
      <c r="AC299" s="170">
        <v>0</v>
      </c>
      <c r="AD299" s="171"/>
      <c r="AE299" s="147" t="s">
        <v>219</v>
      </c>
      <c r="AF299" s="147" t="s">
        <v>219</v>
      </c>
      <c r="AG299" s="201" t="s">
        <v>708</v>
      </c>
      <c r="AH299" s="147" t="s">
        <v>221</v>
      </c>
      <c r="AI299" s="172" t="s">
        <v>2477</v>
      </c>
      <c r="AJ299" s="147"/>
      <c r="AK299" s="147" t="s">
        <v>221</v>
      </c>
      <c r="AL299" s="147" t="s">
        <v>221</v>
      </c>
      <c r="AM299" s="173" t="s">
        <v>2478</v>
      </c>
      <c r="AN299" s="152" t="s">
        <v>2479</v>
      </c>
      <c r="AO299" s="152" t="s">
        <v>2480</v>
      </c>
      <c r="AP299" s="175"/>
      <c r="AQ299" s="175"/>
      <c r="AR299" s="143"/>
      <c r="AS299" s="155" t="s">
        <v>234</v>
      </c>
      <c r="AT299" s="156"/>
      <c r="AU299" s="155"/>
      <c r="AV299" s="157"/>
      <c r="AW299" s="155"/>
    </row>
    <row r="300" customFormat="1" ht="40.5" spans="1:49">
      <c r="A300" s="144">
        <v>283</v>
      </c>
      <c r="B300" s="149" t="s">
        <v>2481</v>
      </c>
      <c r="C300" s="148"/>
      <c r="D300" s="148" t="str">
        <f t="shared" si="8"/>
        <v>续建</v>
      </c>
      <c r="E300" s="148" t="s">
        <v>225</v>
      </c>
      <c r="F300" s="148"/>
      <c r="G300" s="158" t="s">
        <v>2482</v>
      </c>
      <c r="H300" s="178" t="s">
        <v>251</v>
      </c>
      <c r="I300" s="276">
        <v>300000</v>
      </c>
      <c r="J300" s="162" t="s">
        <v>1092</v>
      </c>
      <c r="K300" s="162" t="s">
        <v>1093</v>
      </c>
      <c r="L300" s="168">
        <v>0</v>
      </c>
      <c r="M300" s="220">
        <v>12000</v>
      </c>
      <c r="N300" s="168">
        <v>0</v>
      </c>
      <c r="O300" s="168">
        <v>0</v>
      </c>
      <c r="P300" s="168">
        <v>0</v>
      </c>
      <c r="Q300" s="169"/>
      <c r="R300" s="183">
        <v>50000</v>
      </c>
      <c r="S300" s="231" t="s">
        <v>504</v>
      </c>
      <c r="T300" s="149"/>
      <c r="U300" s="202" t="s">
        <v>1919</v>
      </c>
      <c r="V300" s="149" t="s">
        <v>205</v>
      </c>
      <c r="W300" s="149" t="s">
        <v>269</v>
      </c>
      <c r="X300" s="149" t="s">
        <v>205</v>
      </c>
      <c r="Y300" s="149" t="s">
        <v>205</v>
      </c>
      <c r="Z300" s="149" t="s">
        <v>205</v>
      </c>
      <c r="AA300" s="170">
        <v>0</v>
      </c>
      <c r="AB300" s="170">
        <v>0</v>
      </c>
      <c r="AC300" s="170">
        <v>0</v>
      </c>
      <c r="AD300" s="171"/>
      <c r="AE300" s="147" t="s">
        <v>219</v>
      </c>
      <c r="AF300" s="147" t="s">
        <v>219</v>
      </c>
      <c r="AG300" s="201" t="s">
        <v>258</v>
      </c>
      <c r="AH300" s="147" t="s">
        <v>221</v>
      </c>
      <c r="AI300" s="172" t="s">
        <v>2483</v>
      </c>
      <c r="AJ300" s="147"/>
      <c r="AK300" s="147" t="s">
        <v>221</v>
      </c>
      <c r="AL300" s="147" t="s">
        <v>221</v>
      </c>
      <c r="AM300" s="173" t="s">
        <v>133</v>
      </c>
      <c r="AN300" s="174" t="s">
        <v>232</v>
      </c>
      <c r="AO300" s="152" t="s">
        <v>260</v>
      </c>
      <c r="AP300" s="175"/>
      <c r="AQ300" s="175"/>
      <c r="AR300" s="143"/>
      <c r="AS300" s="155" t="s">
        <v>234</v>
      </c>
      <c r="AT300" s="156"/>
      <c r="AU300" s="155"/>
      <c r="AV300" s="157"/>
      <c r="AW300" s="155"/>
    </row>
    <row r="301" customFormat="1" ht="81.75" spans="1:49">
      <c r="A301" s="144">
        <v>284</v>
      </c>
      <c r="B301" s="163" t="s">
        <v>2484</v>
      </c>
      <c r="C301" s="148"/>
      <c r="D301" s="148" t="str">
        <f t="shared" si="8"/>
        <v>续建</v>
      </c>
      <c r="E301" s="147" t="s">
        <v>197</v>
      </c>
      <c r="F301" s="148"/>
      <c r="G301" s="163" t="s">
        <v>2485</v>
      </c>
      <c r="H301" s="150" t="s">
        <v>2486</v>
      </c>
      <c r="I301" s="189">
        <v>267030</v>
      </c>
      <c r="J301" s="147" t="s">
        <v>1092</v>
      </c>
      <c r="K301" s="147" t="s">
        <v>1093</v>
      </c>
      <c r="L301" s="169">
        <v>0</v>
      </c>
      <c r="M301" s="169">
        <v>267030</v>
      </c>
      <c r="N301" s="169"/>
      <c r="O301" s="169"/>
      <c r="P301" s="169"/>
      <c r="Q301" s="169">
        <v>210000</v>
      </c>
      <c r="R301" s="189">
        <v>57030</v>
      </c>
      <c r="S301" s="207" t="s">
        <v>504</v>
      </c>
      <c r="T301" s="147" t="s">
        <v>2487</v>
      </c>
      <c r="U301" s="147" t="s">
        <v>2488</v>
      </c>
      <c r="V301" s="147" t="s">
        <v>2489</v>
      </c>
      <c r="W301" s="147" t="s">
        <v>2490</v>
      </c>
      <c r="X301" s="147" t="s">
        <v>205</v>
      </c>
      <c r="Y301" s="147" t="s">
        <v>205</v>
      </c>
      <c r="Z301" s="147" t="s">
        <v>2491</v>
      </c>
      <c r="AA301" s="206">
        <v>700</v>
      </c>
      <c r="AB301" s="231">
        <v>700</v>
      </c>
      <c r="AC301" s="231">
        <v>0</v>
      </c>
      <c r="AD301" s="162"/>
      <c r="AE301" s="147" t="s">
        <v>1287</v>
      </c>
      <c r="AF301" s="147" t="s">
        <v>1288</v>
      </c>
      <c r="AG301" s="147" t="s">
        <v>2492</v>
      </c>
      <c r="AH301" s="147" t="s">
        <v>378</v>
      </c>
      <c r="AI301" s="147" t="s">
        <v>1290</v>
      </c>
      <c r="AJ301" s="147" t="s">
        <v>487</v>
      </c>
      <c r="AK301" s="147" t="s">
        <v>378</v>
      </c>
      <c r="AL301" s="147" t="s">
        <v>378</v>
      </c>
      <c r="AM301" s="151" t="s">
        <v>2493</v>
      </c>
      <c r="AN301" s="175">
        <v>13569908308</v>
      </c>
      <c r="AO301" s="154" t="s">
        <v>2493</v>
      </c>
      <c r="AP301" s="154">
        <v>2750566</v>
      </c>
      <c r="AQ301" s="154">
        <v>13569908308</v>
      </c>
      <c r="AR301" s="143"/>
      <c r="AS301" s="154" t="s">
        <v>261</v>
      </c>
      <c r="AT301" s="156" t="s">
        <v>2494</v>
      </c>
      <c r="AU301" s="154" t="s">
        <v>219</v>
      </c>
      <c r="AV301" s="151" t="s">
        <v>262</v>
      </c>
      <c r="AW301" s="154"/>
    </row>
    <row r="302" customFormat="1" ht="54" spans="1:49">
      <c r="A302" s="144">
        <v>285</v>
      </c>
      <c r="B302" s="163" t="s">
        <v>2495</v>
      </c>
      <c r="C302" s="148"/>
      <c r="D302" s="148" t="str">
        <f t="shared" si="8"/>
        <v>续建</v>
      </c>
      <c r="E302" s="148" t="s">
        <v>225</v>
      </c>
      <c r="F302" s="148"/>
      <c r="G302" s="172" t="s">
        <v>2496</v>
      </c>
      <c r="H302" s="150" t="s">
        <v>2497</v>
      </c>
      <c r="I302" s="189">
        <v>200000</v>
      </c>
      <c r="J302" s="148" t="s">
        <v>1092</v>
      </c>
      <c r="K302" s="148" t="s">
        <v>1093</v>
      </c>
      <c r="L302" s="169">
        <v>0</v>
      </c>
      <c r="M302" s="169">
        <v>200000</v>
      </c>
      <c r="N302" s="169">
        <v>0</v>
      </c>
      <c r="O302" s="169">
        <v>0</v>
      </c>
      <c r="P302" s="169">
        <v>0</v>
      </c>
      <c r="Q302" s="169">
        <v>30000</v>
      </c>
      <c r="R302" s="190">
        <v>100000</v>
      </c>
      <c r="S302" s="191" t="s">
        <v>2498</v>
      </c>
      <c r="T302" s="149" t="s">
        <v>2499</v>
      </c>
      <c r="U302" s="191" t="s">
        <v>608</v>
      </c>
      <c r="V302" s="191" t="s">
        <v>269</v>
      </c>
      <c r="W302" s="191" t="s">
        <v>205</v>
      </c>
      <c r="X302" s="191" t="s">
        <v>269</v>
      </c>
      <c r="Y302" s="191" t="s">
        <v>269</v>
      </c>
      <c r="Z302" s="191" t="s">
        <v>2500</v>
      </c>
      <c r="AA302" s="191">
        <v>230</v>
      </c>
      <c r="AB302" s="159">
        <v>230</v>
      </c>
      <c r="AC302" s="159">
        <v>0</v>
      </c>
      <c r="AD302" s="171"/>
      <c r="AE302" s="147" t="s">
        <v>219</v>
      </c>
      <c r="AF302" s="147" t="s">
        <v>1148</v>
      </c>
      <c r="AG302" s="149" t="s">
        <v>352</v>
      </c>
      <c r="AH302" s="147" t="s">
        <v>272</v>
      </c>
      <c r="AI302" s="147" t="s">
        <v>1334</v>
      </c>
      <c r="AJ302" s="147" t="s">
        <v>272</v>
      </c>
      <c r="AK302" s="147" t="s">
        <v>272</v>
      </c>
      <c r="AL302" s="147" t="s">
        <v>272</v>
      </c>
      <c r="AM302" s="151" t="s">
        <v>2501</v>
      </c>
      <c r="AN302" s="175">
        <v>16638571888</v>
      </c>
      <c r="AO302" s="154" t="s">
        <v>2502</v>
      </c>
      <c r="AP302" s="154"/>
      <c r="AQ302" s="154">
        <v>16638571888</v>
      </c>
      <c r="AR302" s="143"/>
      <c r="AS302" s="154" t="s">
        <v>234</v>
      </c>
      <c r="AT302" s="254" t="s">
        <v>2503</v>
      </c>
      <c r="AU302" s="154" t="s">
        <v>2504</v>
      </c>
      <c r="AV302" s="157"/>
      <c r="AW302" s="155"/>
    </row>
    <row r="303" customFormat="1" ht="54" spans="1:49">
      <c r="A303" s="144">
        <v>286</v>
      </c>
      <c r="B303" s="163" t="s">
        <v>2505</v>
      </c>
      <c r="C303" s="148"/>
      <c r="D303" s="148" t="str">
        <f t="shared" si="8"/>
        <v>续建</v>
      </c>
      <c r="E303" s="148" t="s">
        <v>225</v>
      </c>
      <c r="F303" s="148"/>
      <c r="G303" s="149" t="s">
        <v>2506</v>
      </c>
      <c r="H303" s="150" t="s">
        <v>883</v>
      </c>
      <c r="I303" s="189">
        <v>200000</v>
      </c>
      <c r="J303" s="147" t="s">
        <v>1092</v>
      </c>
      <c r="K303" s="147" t="s">
        <v>1093</v>
      </c>
      <c r="L303" s="169">
        <v>0</v>
      </c>
      <c r="M303" s="169">
        <v>200000</v>
      </c>
      <c r="N303" s="169">
        <v>0</v>
      </c>
      <c r="O303" s="169">
        <v>0</v>
      </c>
      <c r="P303" s="169">
        <v>0</v>
      </c>
      <c r="Q303" s="169">
        <v>80000</v>
      </c>
      <c r="R303" s="189">
        <v>80000</v>
      </c>
      <c r="S303" s="149" t="s">
        <v>2507</v>
      </c>
      <c r="T303" s="149" t="s">
        <v>2508</v>
      </c>
      <c r="U303" s="149" t="s">
        <v>2509</v>
      </c>
      <c r="V303" s="149" t="s">
        <v>2510</v>
      </c>
      <c r="W303" s="149" t="s">
        <v>2511</v>
      </c>
      <c r="X303" s="149" t="s">
        <v>269</v>
      </c>
      <c r="Y303" s="149" t="s">
        <v>269</v>
      </c>
      <c r="Z303" s="149" t="s">
        <v>2512</v>
      </c>
      <c r="AA303" s="191">
        <v>350</v>
      </c>
      <c r="AB303" s="159">
        <v>350</v>
      </c>
      <c r="AC303" s="159">
        <v>0</v>
      </c>
      <c r="AD303" s="171"/>
      <c r="AE303" s="147" t="s">
        <v>219</v>
      </c>
      <c r="AF303" s="147" t="s">
        <v>219</v>
      </c>
      <c r="AG303" s="147" t="s">
        <v>2513</v>
      </c>
      <c r="AH303" s="147" t="s">
        <v>272</v>
      </c>
      <c r="AI303" s="147" t="s">
        <v>2514</v>
      </c>
      <c r="AJ303" s="147" t="s">
        <v>272</v>
      </c>
      <c r="AK303" s="147" t="s">
        <v>272</v>
      </c>
      <c r="AL303" s="147" t="s">
        <v>272</v>
      </c>
      <c r="AM303" s="151" t="s">
        <v>1327</v>
      </c>
      <c r="AN303" s="175">
        <v>13803743065</v>
      </c>
      <c r="AO303" s="154" t="s">
        <v>2515</v>
      </c>
      <c r="AP303" s="154"/>
      <c r="AQ303" s="154">
        <v>15539106566</v>
      </c>
      <c r="AR303" s="143"/>
      <c r="AS303" s="154" t="s">
        <v>234</v>
      </c>
      <c r="AT303" s="254" t="s">
        <v>2516</v>
      </c>
      <c r="AU303" s="154" t="s">
        <v>2517</v>
      </c>
      <c r="AV303" s="157"/>
      <c r="AW303" s="155"/>
    </row>
    <row r="304" customFormat="1" ht="54" spans="1:49">
      <c r="A304" s="144">
        <v>287</v>
      </c>
      <c r="B304" s="163" t="s">
        <v>2518</v>
      </c>
      <c r="C304" s="148"/>
      <c r="D304" s="148" t="str">
        <f t="shared" si="8"/>
        <v>续建</v>
      </c>
      <c r="E304" s="148" t="s">
        <v>197</v>
      </c>
      <c r="F304" s="148"/>
      <c r="G304" s="172" t="s">
        <v>2519</v>
      </c>
      <c r="H304" s="150" t="s">
        <v>2520</v>
      </c>
      <c r="I304" s="189">
        <v>200000</v>
      </c>
      <c r="J304" s="147" t="s">
        <v>1092</v>
      </c>
      <c r="K304" s="147" t="s">
        <v>1093</v>
      </c>
      <c r="L304" s="169">
        <v>0</v>
      </c>
      <c r="M304" s="169">
        <v>200000</v>
      </c>
      <c r="N304" s="169">
        <v>0</v>
      </c>
      <c r="O304" s="169">
        <v>0</v>
      </c>
      <c r="P304" s="169">
        <v>0</v>
      </c>
      <c r="Q304" s="169">
        <v>160000</v>
      </c>
      <c r="R304" s="189">
        <v>40000</v>
      </c>
      <c r="S304" s="186" t="s">
        <v>504</v>
      </c>
      <c r="T304" s="149" t="s">
        <v>2521</v>
      </c>
      <c r="U304" s="149" t="s">
        <v>2522</v>
      </c>
      <c r="V304" s="149" t="s">
        <v>2523</v>
      </c>
      <c r="W304" s="149" t="s">
        <v>2524</v>
      </c>
      <c r="X304" s="149" t="s">
        <v>269</v>
      </c>
      <c r="Y304" s="149" t="s">
        <v>269</v>
      </c>
      <c r="Z304" s="149" t="s">
        <v>2525</v>
      </c>
      <c r="AA304" s="191">
        <v>100</v>
      </c>
      <c r="AB304" s="159">
        <v>100</v>
      </c>
      <c r="AC304" s="159">
        <v>0</v>
      </c>
      <c r="AD304" s="171"/>
      <c r="AE304" s="147" t="s">
        <v>219</v>
      </c>
      <c r="AF304" s="147" t="s">
        <v>1656</v>
      </c>
      <c r="AG304" s="147" t="s">
        <v>2526</v>
      </c>
      <c r="AH304" s="147" t="s">
        <v>272</v>
      </c>
      <c r="AI304" s="147" t="s">
        <v>2527</v>
      </c>
      <c r="AJ304" s="147" t="s">
        <v>272</v>
      </c>
      <c r="AK304" s="147" t="s">
        <v>272</v>
      </c>
      <c r="AL304" s="147" t="s">
        <v>272</v>
      </c>
      <c r="AM304" s="151" t="s">
        <v>2528</v>
      </c>
      <c r="AN304" s="175">
        <v>16638557185</v>
      </c>
      <c r="AO304" s="154" t="s">
        <v>2528</v>
      </c>
      <c r="AP304" s="154"/>
      <c r="AQ304" s="154">
        <v>16638557185</v>
      </c>
      <c r="AR304" s="143"/>
      <c r="AS304" s="154" t="s">
        <v>234</v>
      </c>
      <c r="AT304" s="192" t="s">
        <v>2529</v>
      </c>
      <c r="AU304" s="154"/>
      <c r="AV304" s="157"/>
      <c r="AW304" s="155"/>
    </row>
    <row r="305" customFormat="1" ht="40.5" spans="1:49">
      <c r="A305" s="144">
        <v>288</v>
      </c>
      <c r="B305" s="191" t="s">
        <v>2530</v>
      </c>
      <c r="C305" s="148"/>
      <c r="D305" s="148" t="str">
        <f t="shared" si="8"/>
        <v>续建</v>
      </c>
      <c r="E305" s="148" t="s">
        <v>197</v>
      </c>
      <c r="F305" s="148" t="s">
        <v>197</v>
      </c>
      <c r="G305" s="149" t="s">
        <v>2531</v>
      </c>
      <c r="H305" s="150" t="s">
        <v>251</v>
      </c>
      <c r="I305" s="189">
        <v>200000</v>
      </c>
      <c r="J305" s="162" t="s">
        <v>1092</v>
      </c>
      <c r="K305" s="162" t="s">
        <v>1093</v>
      </c>
      <c r="L305" s="180">
        <v>0</v>
      </c>
      <c r="M305" s="180">
        <v>200000</v>
      </c>
      <c r="N305" s="180">
        <v>0</v>
      </c>
      <c r="O305" s="180">
        <v>0</v>
      </c>
      <c r="P305" s="180">
        <v>0</v>
      </c>
      <c r="Q305" s="198"/>
      <c r="R305" s="189">
        <v>70000</v>
      </c>
      <c r="S305" s="149" t="s">
        <v>2532</v>
      </c>
      <c r="T305" s="149"/>
      <c r="U305" s="149" t="s">
        <v>2533</v>
      </c>
      <c r="V305" s="149" t="s">
        <v>2534</v>
      </c>
      <c r="W305" s="149" t="s">
        <v>2535</v>
      </c>
      <c r="X305" s="149" t="s">
        <v>375</v>
      </c>
      <c r="Y305" s="149" t="s">
        <v>375</v>
      </c>
      <c r="Z305" s="149" t="s">
        <v>2536</v>
      </c>
      <c r="AA305" s="149">
        <v>172</v>
      </c>
      <c r="AB305" s="149">
        <v>172</v>
      </c>
      <c r="AC305" s="149">
        <v>0</v>
      </c>
      <c r="AD305" s="171"/>
      <c r="AE305" s="147" t="s">
        <v>1208</v>
      </c>
      <c r="AF305" s="147" t="s">
        <v>1209</v>
      </c>
      <c r="AG305" s="149" t="s">
        <v>2537</v>
      </c>
      <c r="AH305" s="147" t="s">
        <v>368</v>
      </c>
      <c r="AI305" s="172" t="s">
        <v>2538</v>
      </c>
      <c r="AJ305" s="147" t="s">
        <v>368</v>
      </c>
      <c r="AK305" s="203" t="s">
        <v>368</v>
      </c>
      <c r="AL305" s="203" t="s">
        <v>368</v>
      </c>
      <c r="AM305" s="205" t="s">
        <v>368</v>
      </c>
      <c r="AN305" s="154" t="s">
        <v>1524</v>
      </c>
      <c r="AO305" s="175">
        <v>18937433666</v>
      </c>
      <c r="AP305" s="154"/>
      <c r="AQ305" s="154">
        <v>18937433666</v>
      </c>
      <c r="AR305" s="143"/>
      <c r="AS305" s="154" t="s">
        <v>234</v>
      </c>
      <c r="AT305" s="167" t="s">
        <v>2539</v>
      </c>
      <c r="AU305" s="155" t="s">
        <v>219</v>
      </c>
      <c r="AV305" s="151" t="s">
        <v>262</v>
      </c>
      <c r="AW305" s="154"/>
    </row>
    <row r="306" customFormat="1" ht="40.5" spans="1:49">
      <c r="A306" s="144">
        <v>289</v>
      </c>
      <c r="B306" s="149" t="s">
        <v>2540</v>
      </c>
      <c r="C306" s="148"/>
      <c r="D306" s="148" t="str">
        <f t="shared" si="8"/>
        <v>续建</v>
      </c>
      <c r="E306" s="148" t="s">
        <v>197</v>
      </c>
      <c r="F306" s="148"/>
      <c r="G306" s="158" t="s">
        <v>2541</v>
      </c>
      <c r="H306" s="178" t="s">
        <v>2542</v>
      </c>
      <c r="I306" s="276">
        <v>200000</v>
      </c>
      <c r="J306" s="162" t="s">
        <v>1092</v>
      </c>
      <c r="K306" s="162" t="s">
        <v>1093</v>
      </c>
      <c r="L306" s="168">
        <v>0</v>
      </c>
      <c r="M306" s="180">
        <v>11000</v>
      </c>
      <c r="N306" s="168">
        <v>0</v>
      </c>
      <c r="O306" s="168">
        <v>0</v>
      </c>
      <c r="P306" s="168">
        <v>0</v>
      </c>
      <c r="Q306" s="169"/>
      <c r="R306" s="276">
        <v>100000</v>
      </c>
      <c r="S306" s="231" t="s">
        <v>504</v>
      </c>
      <c r="T306" s="149"/>
      <c r="U306" s="202" t="s">
        <v>2543</v>
      </c>
      <c r="V306" s="149" t="s">
        <v>2544</v>
      </c>
      <c r="W306" s="149" t="s">
        <v>2545</v>
      </c>
      <c r="X306" s="149" t="s">
        <v>256</v>
      </c>
      <c r="Y306" s="149" t="s">
        <v>205</v>
      </c>
      <c r="Z306" s="149" t="s">
        <v>2546</v>
      </c>
      <c r="AA306" s="170">
        <v>0</v>
      </c>
      <c r="AB306" s="170">
        <v>0</v>
      </c>
      <c r="AC306" s="170">
        <v>0</v>
      </c>
      <c r="AD306" s="171"/>
      <c r="AE306" s="147" t="s">
        <v>242</v>
      </c>
      <c r="AF306" s="147" t="s">
        <v>243</v>
      </c>
      <c r="AG306" s="201" t="s">
        <v>1240</v>
      </c>
      <c r="AH306" s="147" t="s">
        <v>221</v>
      </c>
      <c r="AI306" s="172" t="s">
        <v>2547</v>
      </c>
      <c r="AJ306" s="147"/>
      <c r="AK306" s="147" t="s">
        <v>221</v>
      </c>
      <c r="AL306" s="147" t="s">
        <v>221</v>
      </c>
      <c r="AM306" s="173" t="s">
        <v>133</v>
      </c>
      <c r="AN306" s="174" t="s">
        <v>232</v>
      </c>
      <c r="AO306" s="152" t="s">
        <v>1242</v>
      </c>
      <c r="AP306" s="154"/>
      <c r="AQ306" s="175"/>
      <c r="AR306" s="143"/>
      <c r="AS306" s="155" t="s">
        <v>234</v>
      </c>
      <c r="AT306" s="156" t="s">
        <v>2548</v>
      </c>
      <c r="AU306" s="155" t="s">
        <v>2549</v>
      </c>
      <c r="AV306" s="151" t="s">
        <v>687</v>
      </c>
      <c r="AW306" s="154" t="s">
        <v>2550</v>
      </c>
    </row>
    <row r="307" customFormat="1" ht="67.5" spans="1:49">
      <c r="A307" s="144">
        <v>290</v>
      </c>
      <c r="B307" s="191" t="s">
        <v>2551</v>
      </c>
      <c r="C307" s="148"/>
      <c r="D307" s="148" t="str">
        <f t="shared" si="8"/>
        <v>续建</v>
      </c>
      <c r="E307" s="148" t="s">
        <v>225</v>
      </c>
      <c r="F307" s="148" t="s">
        <v>197</v>
      </c>
      <c r="G307" s="149" t="s">
        <v>2552</v>
      </c>
      <c r="H307" s="150" t="s">
        <v>883</v>
      </c>
      <c r="I307" s="189">
        <v>168000</v>
      </c>
      <c r="J307" s="162" t="s">
        <v>1092</v>
      </c>
      <c r="K307" s="162" t="s">
        <v>1145</v>
      </c>
      <c r="L307" s="180">
        <v>0</v>
      </c>
      <c r="M307" s="180">
        <v>168000</v>
      </c>
      <c r="N307" s="180">
        <v>0</v>
      </c>
      <c r="O307" s="180">
        <v>0</v>
      </c>
      <c r="P307" s="180">
        <v>0</v>
      </c>
      <c r="Q307" s="198"/>
      <c r="R307" s="189">
        <v>70000</v>
      </c>
      <c r="S307" s="149" t="s">
        <v>2553</v>
      </c>
      <c r="T307" s="149"/>
      <c r="U307" s="149" t="s">
        <v>2554</v>
      </c>
      <c r="V307" s="149" t="s">
        <v>205</v>
      </c>
      <c r="W307" s="149" t="s">
        <v>602</v>
      </c>
      <c r="X307" s="149" t="s">
        <v>375</v>
      </c>
      <c r="Y307" s="149" t="s">
        <v>375</v>
      </c>
      <c r="Z307" s="149" t="s">
        <v>2555</v>
      </c>
      <c r="AA307" s="149">
        <v>300</v>
      </c>
      <c r="AB307" s="149">
        <v>170</v>
      </c>
      <c r="AC307" s="149">
        <v>130</v>
      </c>
      <c r="AD307" s="171"/>
      <c r="AE307" s="147" t="s">
        <v>219</v>
      </c>
      <c r="AF307" s="147" t="s">
        <v>219</v>
      </c>
      <c r="AG307" s="149" t="s">
        <v>2556</v>
      </c>
      <c r="AH307" s="147" t="s">
        <v>368</v>
      </c>
      <c r="AI307" s="172" t="s">
        <v>2557</v>
      </c>
      <c r="AJ307" s="147" t="s">
        <v>368</v>
      </c>
      <c r="AK307" s="203" t="s">
        <v>368</v>
      </c>
      <c r="AL307" s="203" t="s">
        <v>368</v>
      </c>
      <c r="AM307" s="205" t="s">
        <v>368</v>
      </c>
      <c r="AN307" s="154" t="s">
        <v>2317</v>
      </c>
      <c r="AO307" s="175">
        <v>13460540777</v>
      </c>
      <c r="AP307" s="154"/>
      <c r="AQ307" s="154">
        <v>13460540777</v>
      </c>
      <c r="AR307" s="143"/>
      <c r="AS307" s="154" t="s">
        <v>234</v>
      </c>
      <c r="AT307" s="167" t="s">
        <v>2558</v>
      </c>
      <c r="AU307" s="154" t="s">
        <v>2559</v>
      </c>
      <c r="AV307" s="151"/>
      <c r="AW307" s="154" t="s">
        <v>2560</v>
      </c>
    </row>
    <row r="308" customFormat="1" ht="40.5" spans="1:49">
      <c r="A308" s="144">
        <v>291</v>
      </c>
      <c r="B308" s="231" t="s">
        <v>138</v>
      </c>
      <c r="C308" s="148"/>
      <c r="D308" s="148" t="str">
        <f t="shared" si="8"/>
        <v>续建</v>
      </c>
      <c r="E308" s="148" t="s">
        <v>197</v>
      </c>
      <c r="F308" s="148" t="s">
        <v>197</v>
      </c>
      <c r="G308" s="159" t="s">
        <v>139</v>
      </c>
      <c r="H308" s="241" t="s">
        <v>140</v>
      </c>
      <c r="I308" s="190">
        <v>150000</v>
      </c>
      <c r="J308" s="147" t="s">
        <v>1092</v>
      </c>
      <c r="K308" s="148" t="s">
        <v>1145</v>
      </c>
      <c r="L308" s="180">
        <v>0</v>
      </c>
      <c r="M308" s="180">
        <v>150000</v>
      </c>
      <c r="N308" s="189">
        <v>0</v>
      </c>
      <c r="O308" s="189">
        <v>0</v>
      </c>
      <c r="P308" s="189">
        <v>0</v>
      </c>
      <c r="Q308" s="180">
        <v>65000</v>
      </c>
      <c r="R308" s="190">
        <v>90000</v>
      </c>
      <c r="S308" s="148" t="s">
        <v>252</v>
      </c>
      <c r="T308" s="147" t="s">
        <v>2561</v>
      </c>
      <c r="U308" s="147" t="s">
        <v>2562</v>
      </c>
      <c r="V308" s="147" t="s">
        <v>205</v>
      </c>
      <c r="W308" s="147" t="s">
        <v>205</v>
      </c>
      <c r="X308" s="147" t="s">
        <v>205</v>
      </c>
      <c r="Y308" s="147" t="s">
        <v>205</v>
      </c>
      <c r="Z308" s="147" t="s">
        <v>205</v>
      </c>
      <c r="AA308" s="148">
        <v>0</v>
      </c>
      <c r="AB308" s="148">
        <v>0</v>
      </c>
      <c r="AC308" s="148">
        <v>0</v>
      </c>
      <c r="AD308" s="147"/>
      <c r="AE308" s="147" t="s">
        <v>219</v>
      </c>
      <c r="AF308" s="147" t="s">
        <v>219</v>
      </c>
      <c r="AG308" s="231" t="s">
        <v>2563</v>
      </c>
      <c r="AH308" s="147" t="s">
        <v>305</v>
      </c>
      <c r="AI308" s="218" t="s">
        <v>2564</v>
      </c>
      <c r="AJ308" s="147" t="s">
        <v>305</v>
      </c>
      <c r="AK308" s="199" t="s">
        <v>305</v>
      </c>
      <c r="AL308" s="199" t="s">
        <v>305</v>
      </c>
      <c r="AM308" s="151" t="s">
        <v>2565</v>
      </c>
      <c r="AN308" s="175">
        <v>13323999868</v>
      </c>
      <c r="AO308" s="154" t="s">
        <v>2565</v>
      </c>
      <c r="AP308" s="154">
        <v>13323999868</v>
      </c>
      <c r="AQ308" s="143"/>
      <c r="AR308" s="143"/>
      <c r="AS308" s="154"/>
      <c r="AT308" s="167"/>
      <c r="AU308" s="154"/>
      <c r="AV308" s="157"/>
      <c r="AW308" s="155"/>
    </row>
    <row r="309" customFormat="1" ht="27" spans="1:49">
      <c r="A309" s="144">
        <v>292</v>
      </c>
      <c r="B309" s="149" t="s">
        <v>2566</v>
      </c>
      <c r="C309" s="148"/>
      <c r="D309" s="148" t="str">
        <f t="shared" si="8"/>
        <v>续建</v>
      </c>
      <c r="E309" s="148" t="s">
        <v>225</v>
      </c>
      <c r="F309" s="148"/>
      <c r="G309" s="159" t="s">
        <v>2567</v>
      </c>
      <c r="H309" s="241" t="s">
        <v>2568</v>
      </c>
      <c r="I309" s="190">
        <v>150000</v>
      </c>
      <c r="J309" s="162" t="s">
        <v>1092</v>
      </c>
      <c r="K309" s="162" t="s">
        <v>1093</v>
      </c>
      <c r="L309" s="168">
        <v>0</v>
      </c>
      <c r="M309" s="184">
        <v>10000</v>
      </c>
      <c r="N309" s="168">
        <v>0</v>
      </c>
      <c r="O309" s="168">
        <v>0</v>
      </c>
      <c r="P309" s="168">
        <v>0</v>
      </c>
      <c r="Q309" s="169"/>
      <c r="R309" s="276">
        <v>75000</v>
      </c>
      <c r="S309" s="231" t="s">
        <v>504</v>
      </c>
      <c r="T309" s="149"/>
      <c r="U309" s="149" t="s">
        <v>269</v>
      </c>
      <c r="V309" s="149" t="s">
        <v>205</v>
      </c>
      <c r="W309" s="149" t="s">
        <v>269</v>
      </c>
      <c r="X309" s="149" t="s">
        <v>205</v>
      </c>
      <c r="Y309" s="149" t="s">
        <v>205</v>
      </c>
      <c r="Z309" s="149" t="s">
        <v>205</v>
      </c>
      <c r="AA309" s="170">
        <v>0</v>
      </c>
      <c r="AB309" s="170">
        <v>0</v>
      </c>
      <c r="AC309" s="170">
        <v>0</v>
      </c>
      <c r="AD309" s="171"/>
      <c r="AE309" s="147" t="s">
        <v>206</v>
      </c>
      <c r="AF309" s="147" t="s">
        <v>207</v>
      </c>
      <c r="AG309" s="201" t="s">
        <v>2569</v>
      </c>
      <c r="AH309" s="147" t="s">
        <v>221</v>
      </c>
      <c r="AI309" s="172" t="s">
        <v>2570</v>
      </c>
      <c r="AJ309" s="147"/>
      <c r="AK309" s="147" t="s">
        <v>221</v>
      </c>
      <c r="AL309" s="147" t="s">
        <v>221</v>
      </c>
      <c r="AM309" s="173" t="s">
        <v>133</v>
      </c>
      <c r="AN309" s="174" t="s">
        <v>232</v>
      </c>
      <c r="AO309" s="152" t="s">
        <v>2571</v>
      </c>
      <c r="AP309" s="154"/>
      <c r="AQ309" s="175"/>
      <c r="AR309" s="143"/>
      <c r="AS309" s="155" t="s">
        <v>234</v>
      </c>
      <c r="AT309" s="156"/>
      <c r="AU309" s="155"/>
      <c r="AV309" s="157"/>
      <c r="AW309" s="155"/>
    </row>
    <row r="310" customFormat="1" ht="54" spans="1:49">
      <c r="A310" s="144">
        <v>293</v>
      </c>
      <c r="B310" s="149" t="s">
        <v>2572</v>
      </c>
      <c r="C310" s="148"/>
      <c r="D310" s="148" t="str">
        <f t="shared" si="8"/>
        <v>续建</v>
      </c>
      <c r="E310" s="148" t="s">
        <v>197</v>
      </c>
      <c r="F310" s="148"/>
      <c r="G310" s="149" t="s">
        <v>2573</v>
      </c>
      <c r="H310" s="150" t="s">
        <v>2574</v>
      </c>
      <c r="I310" s="189">
        <v>150000</v>
      </c>
      <c r="J310" s="147" t="s">
        <v>1092</v>
      </c>
      <c r="K310" s="147" t="s">
        <v>1093</v>
      </c>
      <c r="L310" s="180">
        <v>0</v>
      </c>
      <c r="M310" s="180">
        <v>150000</v>
      </c>
      <c r="N310" s="180">
        <v>0</v>
      </c>
      <c r="O310" s="180">
        <v>0</v>
      </c>
      <c r="P310" s="180">
        <v>0</v>
      </c>
      <c r="Q310" s="180">
        <v>30000</v>
      </c>
      <c r="R310" s="189">
        <v>90000</v>
      </c>
      <c r="S310" s="147" t="s">
        <v>2575</v>
      </c>
      <c r="T310" s="260" t="s">
        <v>2576</v>
      </c>
      <c r="U310" s="149" t="s">
        <v>2577</v>
      </c>
      <c r="V310" s="149" t="s">
        <v>2578</v>
      </c>
      <c r="W310" s="149" t="s">
        <v>205</v>
      </c>
      <c r="X310" s="149" t="s">
        <v>205</v>
      </c>
      <c r="Y310" s="149" t="s">
        <v>205</v>
      </c>
      <c r="Z310" s="149" t="s">
        <v>2579</v>
      </c>
      <c r="AA310" s="149">
        <v>54</v>
      </c>
      <c r="AB310" s="149">
        <v>54</v>
      </c>
      <c r="AC310" s="149">
        <v>0</v>
      </c>
      <c r="AD310" s="149"/>
      <c r="AE310" s="147" t="s">
        <v>219</v>
      </c>
      <c r="AF310" s="147" t="s">
        <v>219</v>
      </c>
      <c r="AG310" s="149" t="s">
        <v>484</v>
      </c>
      <c r="AH310" s="147" t="s">
        <v>485</v>
      </c>
      <c r="AI310" s="147" t="s">
        <v>2580</v>
      </c>
      <c r="AJ310" s="147" t="s">
        <v>485</v>
      </c>
      <c r="AK310" s="224" t="s">
        <v>487</v>
      </c>
      <c r="AL310" s="224" t="s">
        <v>487</v>
      </c>
      <c r="AM310" s="261" t="s">
        <v>487</v>
      </c>
      <c r="AN310" s="154" t="s">
        <v>2396</v>
      </c>
      <c r="AO310" s="154">
        <v>13676923885</v>
      </c>
      <c r="AP310" s="154" t="s">
        <v>2581</v>
      </c>
      <c r="AQ310" s="154"/>
      <c r="AR310" s="154"/>
      <c r="AS310" s="154" t="s">
        <v>234</v>
      </c>
      <c r="AT310" s="156" t="s">
        <v>2582</v>
      </c>
      <c r="AU310" s="154"/>
      <c r="AV310" s="151" t="s">
        <v>2410</v>
      </c>
      <c r="AW310" s="154"/>
    </row>
    <row r="311" customFormat="1" ht="54" spans="1:49">
      <c r="A311" s="144">
        <v>294</v>
      </c>
      <c r="B311" s="163" t="s">
        <v>2583</v>
      </c>
      <c r="C311" s="148"/>
      <c r="D311" s="148" t="str">
        <f t="shared" si="8"/>
        <v>续建</v>
      </c>
      <c r="E311" s="147" t="s">
        <v>225</v>
      </c>
      <c r="F311" s="148"/>
      <c r="G311" s="236" t="s">
        <v>2584</v>
      </c>
      <c r="H311" s="150" t="s">
        <v>2585</v>
      </c>
      <c r="I311" s="189">
        <v>120000</v>
      </c>
      <c r="J311" s="207" t="s">
        <v>1092</v>
      </c>
      <c r="K311" s="207" t="s">
        <v>1093</v>
      </c>
      <c r="L311" s="169">
        <v>0</v>
      </c>
      <c r="M311" s="169">
        <v>120000</v>
      </c>
      <c r="N311" s="169"/>
      <c r="O311" s="169"/>
      <c r="P311" s="169"/>
      <c r="Q311" s="169">
        <v>60000</v>
      </c>
      <c r="R311" s="189">
        <v>60000</v>
      </c>
      <c r="S311" s="207" t="s">
        <v>504</v>
      </c>
      <c r="T311" s="149" t="s">
        <v>1605</v>
      </c>
      <c r="U311" s="159" t="s">
        <v>2586</v>
      </c>
      <c r="V311" s="159" t="s">
        <v>2587</v>
      </c>
      <c r="W311" s="159" t="s">
        <v>2588</v>
      </c>
      <c r="X311" s="149" t="s">
        <v>205</v>
      </c>
      <c r="Y311" s="149" t="s">
        <v>205</v>
      </c>
      <c r="Z311" s="159" t="s">
        <v>2589</v>
      </c>
      <c r="AA311" s="191">
        <v>40</v>
      </c>
      <c r="AB311" s="159">
        <v>40</v>
      </c>
      <c r="AC311" s="159">
        <v>0</v>
      </c>
      <c r="AD311" s="171"/>
      <c r="AE311" s="147" t="s">
        <v>219</v>
      </c>
      <c r="AF311" s="147" t="s">
        <v>219</v>
      </c>
      <c r="AG311" s="236" t="s">
        <v>2590</v>
      </c>
      <c r="AH311" s="147" t="s">
        <v>378</v>
      </c>
      <c r="AI311" s="147" t="s">
        <v>1290</v>
      </c>
      <c r="AJ311" s="147" t="s">
        <v>487</v>
      </c>
      <c r="AK311" s="147" t="s">
        <v>378</v>
      </c>
      <c r="AL311" s="147" t="s">
        <v>378</v>
      </c>
      <c r="AM311" s="151" t="s">
        <v>2591</v>
      </c>
      <c r="AN311" s="175">
        <v>13937178860</v>
      </c>
      <c r="AO311" s="154" t="s">
        <v>2591</v>
      </c>
      <c r="AP311" s="154">
        <v>2750566</v>
      </c>
      <c r="AQ311" s="154">
        <v>13937178860</v>
      </c>
      <c r="AR311" s="143"/>
      <c r="AS311" s="154" t="s">
        <v>234</v>
      </c>
      <c r="AT311" s="156" t="s">
        <v>2592</v>
      </c>
      <c r="AU311" s="154" t="s">
        <v>219</v>
      </c>
      <c r="AV311" s="151"/>
      <c r="AW311" s="154"/>
    </row>
    <row r="312" customFormat="1" ht="67.5" spans="1:49">
      <c r="A312" s="144">
        <v>295</v>
      </c>
      <c r="B312" s="163" t="s">
        <v>2593</v>
      </c>
      <c r="C312" s="148"/>
      <c r="D312" s="148" t="str">
        <f t="shared" si="8"/>
        <v>续建</v>
      </c>
      <c r="E312" s="147" t="s">
        <v>225</v>
      </c>
      <c r="F312" s="148"/>
      <c r="G312" s="218" t="s">
        <v>2594</v>
      </c>
      <c r="H312" s="150" t="s">
        <v>2568</v>
      </c>
      <c r="I312" s="189">
        <v>120000</v>
      </c>
      <c r="J312" s="207" t="s">
        <v>1092</v>
      </c>
      <c r="K312" s="207" t="s">
        <v>1093</v>
      </c>
      <c r="L312" s="169">
        <v>0</v>
      </c>
      <c r="M312" s="169">
        <v>50000</v>
      </c>
      <c r="N312" s="169"/>
      <c r="O312" s="169"/>
      <c r="P312" s="169"/>
      <c r="Q312" s="169">
        <v>40000</v>
      </c>
      <c r="R312" s="189">
        <v>37000</v>
      </c>
      <c r="S312" s="207" t="s">
        <v>504</v>
      </c>
      <c r="T312" s="149" t="s">
        <v>826</v>
      </c>
      <c r="U312" s="159" t="s">
        <v>2595</v>
      </c>
      <c r="V312" s="236" t="s">
        <v>2596</v>
      </c>
      <c r="W312" s="236" t="s">
        <v>2588</v>
      </c>
      <c r="X312" s="149" t="s">
        <v>205</v>
      </c>
      <c r="Y312" s="149" t="s">
        <v>205</v>
      </c>
      <c r="Z312" s="159" t="s">
        <v>2597</v>
      </c>
      <c r="AA312" s="191">
        <v>20</v>
      </c>
      <c r="AB312" s="159">
        <v>20</v>
      </c>
      <c r="AC312" s="159">
        <v>0</v>
      </c>
      <c r="AD312" s="171"/>
      <c r="AE312" s="147" t="s">
        <v>579</v>
      </c>
      <c r="AF312" s="147" t="s">
        <v>580</v>
      </c>
      <c r="AG312" s="218" t="s">
        <v>2598</v>
      </c>
      <c r="AH312" s="147" t="s">
        <v>378</v>
      </c>
      <c r="AI312" s="147" t="s">
        <v>1290</v>
      </c>
      <c r="AJ312" s="147" t="s">
        <v>487</v>
      </c>
      <c r="AK312" s="147" t="s">
        <v>378</v>
      </c>
      <c r="AL312" s="147" t="s">
        <v>378</v>
      </c>
      <c r="AM312" s="151" t="s">
        <v>2166</v>
      </c>
      <c r="AN312" s="175">
        <v>13937489390</v>
      </c>
      <c r="AO312" s="154" t="s">
        <v>2166</v>
      </c>
      <c r="AP312" s="154">
        <v>2750566</v>
      </c>
      <c r="AQ312" s="154">
        <v>13937489390</v>
      </c>
      <c r="AR312" s="143"/>
      <c r="AS312" s="154" t="s">
        <v>234</v>
      </c>
      <c r="AT312" s="156" t="s">
        <v>2599</v>
      </c>
      <c r="AU312" s="154" t="s">
        <v>219</v>
      </c>
      <c r="AV312" s="151"/>
      <c r="AW312" s="154"/>
    </row>
    <row r="313" customFormat="1" ht="54" spans="1:49">
      <c r="A313" s="144">
        <v>296</v>
      </c>
      <c r="B313" s="163" t="s">
        <v>2600</v>
      </c>
      <c r="C313" s="148"/>
      <c r="D313" s="148" t="str">
        <f t="shared" si="8"/>
        <v>续建</v>
      </c>
      <c r="E313" s="148" t="s">
        <v>225</v>
      </c>
      <c r="F313" s="148"/>
      <c r="G313" s="172" t="s">
        <v>2601</v>
      </c>
      <c r="H313" s="150" t="s">
        <v>883</v>
      </c>
      <c r="I313" s="189">
        <v>110000</v>
      </c>
      <c r="J313" s="148" t="s">
        <v>1092</v>
      </c>
      <c r="K313" s="148" t="s">
        <v>1093</v>
      </c>
      <c r="L313" s="169">
        <v>0</v>
      </c>
      <c r="M313" s="169">
        <v>110000</v>
      </c>
      <c r="N313" s="169">
        <v>0</v>
      </c>
      <c r="O313" s="169">
        <v>0</v>
      </c>
      <c r="P313" s="169">
        <v>0</v>
      </c>
      <c r="Q313" s="169">
        <v>50000</v>
      </c>
      <c r="R313" s="190">
        <v>50000</v>
      </c>
      <c r="S313" s="283" t="s">
        <v>2602</v>
      </c>
      <c r="T313" s="149" t="s">
        <v>2603</v>
      </c>
      <c r="U313" s="191" t="s">
        <v>2604</v>
      </c>
      <c r="V313" s="191" t="s">
        <v>269</v>
      </c>
      <c r="W313" s="191" t="s">
        <v>2605</v>
      </c>
      <c r="X313" s="191" t="s">
        <v>269</v>
      </c>
      <c r="Y313" s="191" t="s">
        <v>269</v>
      </c>
      <c r="Z313" s="191" t="s">
        <v>375</v>
      </c>
      <c r="AA313" s="191">
        <v>130</v>
      </c>
      <c r="AB313" s="159">
        <v>130</v>
      </c>
      <c r="AC313" s="159">
        <v>0</v>
      </c>
      <c r="AD313" s="171"/>
      <c r="AE313" s="147" t="s">
        <v>1147</v>
      </c>
      <c r="AF313" s="147" t="s">
        <v>2606</v>
      </c>
      <c r="AG313" s="149" t="s">
        <v>2607</v>
      </c>
      <c r="AH313" s="147" t="s">
        <v>272</v>
      </c>
      <c r="AI313" s="147" t="s">
        <v>2514</v>
      </c>
      <c r="AJ313" s="147" t="s">
        <v>272</v>
      </c>
      <c r="AK313" s="147" t="s">
        <v>272</v>
      </c>
      <c r="AL313" s="147" t="s">
        <v>272</v>
      </c>
      <c r="AM313" s="151" t="s">
        <v>1327</v>
      </c>
      <c r="AN313" s="175">
        <v>13803743065</v>
      </c>
      <c r="AO313" s="154" t="s">
        <v>2608</v>
      </c>
      <c r="AP313" s="154"/>
      <c r="AQ313" s="154">
        <v>15936292929</v>
      </c>
      <c r="AR313" s="143"/>
      <c r="AS313" s="154" t="s">
        <v>234</v>
      </c>
      <c r="AT313" s="254" t="s">
        <v>2609</v>
      </c>
      <c r="AU313" s="154"/>
      <c r="AV313" s="157"/>
      <c r="AW313" s="155"/>
    </row>
    <row r="314" customFormat="1" ht="81" spans="1:49">
      <c r="A314" s="144">
        <v>297</v>
      </c>
      <c r="B314" s="163" t="s">
        <v>2610</v>
      </c>
      <c r="C314" s="148"/>
      <c r="D314" s="148" t="str">
        <f t="shared" si="8"/>
        <v>续建</v>
      </c>
      <c r="E314" s="147" t="s">
        <v>225</v>
      </c>
      <c r="F314" s="148"/>
      <c r="G314" s="149" t="s">
        <v>2611</v>
      </c>
      <c r="H314" s="150" t="s">
        <v>2585</v>
      </c>
      <c r="I314" s="189">
        <v>110000</v>
      </c>
      <c r="J314" s="207" t="s">
        <v>1092</v>
      </c>
      <c r="K314" s="207" t="s">
        <v>1093</v>
      </c>
      <c r="L314" s="169">
        <v>0</v>
      </c>
      <c r="M314" s="169">
        <v>110000</v>
      </c>
      <c r="N314" s="169"/>
      <c r="O314" s="169"/>
      <c r="P314" s="169"/>
      <c r="Q314" s="169">
        <v>60000</v>
      </c>
      <c r="R314" s="189">
        <v>50000</v>
      </c>
      <c r="S314" s="207" t="s">
        <v>504</v>
      </c>
      <c r="T314" s="149" t="s">
        <v>2440</v>
      </c>
      <c r="U314" s="149" t="s">
        <v>2612</v>
      </c>
      <c r="V314" s="163" t="s">
        <v>2613</v>
      </c>
      <c r="W314" s="149" t="s">
        <v>2614</v>
      </c>
      <c r="X314" s="149" t="s">
        <v>205</v>
      </c>
      <c r="Y314" s="149" t="s">
        <v>205</v>
      </c>
      <c r="Z314" s="163" t="s">
        <v>2615</v>
      </c>
      <c r="AA314" s="191">
        <v>55</v>
      </c>
      <c r="AB314" s="159">
        <v>55</v>
      </c>
      <c r="AC314" s="159">
        <v>0</v>
      </c>
      <c r="AD314" s="171"/>
      <c r="AE314" s="147" t="s">
        <v>219</v>
      </c>
      <c r="AF314" s="147" t="s">
        <v>219</v>
      </c>
      <c r="AG314" s="149" t="s">
        <v>2616</v>
      </c>
      <c r="AH314" s="147" t="s">
        <v>378</v>
      </c>
      <c r="AI314" s="147" t="s">
        <v>1290</v>
      </c>
      <c r="AJ314" s="147" t="s">
        <v>487</v>
      </c>
      <c r="AK314" s="147" t="s">
        <v>378</v>
      </c>
      <c r="AL314" s="147" t="s">
        <v>378</v>
      </c>
      <c r="AM314" s="151" t="s">
        <v>2617</v>
      </c>
      <c r="AN314" s="175">
        <v>13608480271</v>
      </c>
      <c r="AO314" s="154" t="s">
        <v>2617</v>
      </c>
      <c r="AP314" s="154">
        <v>2750566</v>
      </c>
      <c r="AQ314" s="154">
        <v>13608480271</v>
      </c>
      <c r="AR314" s="143"/>
      <c r="AS314" s="154" t="s">
        <v>234</v>
      </c>
      <c r="AT314" s="156" t="s">
        <v>2618</v>
      </c>
      <c r="AU314" s="154" t="s">
        <v>219</v>
      </c>
      <c r="AV314" s="151"/>
      <c r="AW314" s="154"/>
    </row>
    <row r="315" customFormat="1" ht="54" spans="1:49">
      <c r="A315" s="144">
        <v>298</v>
      </c>
      <c r="B315" s="163" t="s">
        <v>2619</v>
      </c>
      <c r="C315" s="148"/>
      <c r="D315" s="148" t="str">
        <f t="shared" si="8"/>
        <v>续建</v>
      </c>
      <c r="E315" s="148" t="s">
        <v>197</v>
      </c>
      <c r="F315" s="148"/>
      <c r="G315" s="172" t="s">
        <v>2620</v>
      </c>
      <c r="H315" s="150" t="s">
        <v>953</v>
      </c>
      <c r="I315" s="189">
        <v>100000</v>
      </c>
      <c r="J315" s="148" t="s">
        <v>1092</v>
      </c>
      <c r="K315" s="148" t="s">
        <v>1093</v>
      </c>
      <c r="L315" s="169">
        <v>0</v>
      </c>
      <c r="M315" s="169">
        <v>100000</v>
      </c>
      <c r="N315" s="169">
        <v>0</v>
      </c>
      <c r="O315" s="169">
        <v>0</v>
      </c>
      <c r="P315" s="169">
        <v>0</v>
      </c>
      <c r="Q315" s="169">
        <v>40000</v>
      </c>
      <c r="R315" s="190">
        <v>50000</v>
      </c>
      <c r="S315" s="191" t="s">
        <v>2621</v>
      </c>
      <c r="T315" s="149" t="s">
        <v>2622</v>
      </c>
      <c r="U315" s="191" t="s">
        <v>2623</v>
      </c>
      <c r="V315" s="191" t="s">
        <v>2624</v>
      </c>
      <c r="W315" s="191" t="s">
        <v>2625</v>
      </c>
      <c r="X315" s="191" t="s">
        <v>269</v>
      </c>
      <c r="Y315" s="191" t="s">
        <v>269</v>
      </c>
      <c r="Z315" s="191" t="s">
        <v>2626</v>
      </c>
      <c r="AA315" s="191">
        <v>0</v>
      </c>
      <c r="AB315" s="159">
        <v>0</v>
      </c>
      <c r="AC315" s="159">
        <v>0</v>
      </c>
      <c r="AD315" s="171"/>
      <c r="AE315" s="147" t="s">
        <v>1287</v>
      </c>
      <c r="AF315" s="147" t="s">
        <v>1288</v>
      </c>
      <c r="AG315" s="149" t="s">
        <v>2627</v>
      </c>
      <c r="AH315" s="147" t="s">
        <v>272</v>
      </c>
      <c r="AI315" s="147" t="s">
        <v>2628</v>
      </c>
      <c r="AJ315" s="147" t="s">
        <v>272</v>
      </c>
      <c r="AK315" s="147" t="s">
        <v>272</v>
      </c>
      <c r="AL315" s="147" t="s">
        <v>272</v>
      </c>
      <c r="AM315" s="151" t="s">
        <v>2629</v>
      </c>
      <c r="AN315" s="175">
        <v>13271252277</v>
      </c>
      <c r="AO315" s="154" t="s">
        <v>2629</v>
      </c>
      <c r="AP315" s="154"/>
      <c r="AQ315" s="154">
        <v>13271252277</v>
      </c>
      <c r="AR315" s="143"/>
      <c r="AS315" s="154" t="s">
        <v>234</v>
      </c>
      <c r="AT315" s="192" t="s">
        <v>2630</v>
      </c>
      <c r="AU315" s="154"/>
      <c r="AV315" s="157"/>
      <c r="AW315" s="155"/>
    </row>
    <row r="316" customFormat="1" ht="81" spans="1:49">
      <c r="A316" s="144">
        <v>299</v>
      </c>
      <c r="B316" s="163" t="s">
        <v>2631</v>
      </c>
      <c r="C316" s="148"/>
      <c r="D316" s="148" t="str">
        <f t="shared" si="8"/>
        <v>续建</v>
      </c>
      <c r="E316" s="148" t="s">
        <v>197</v>
      </c>
      <c r="F316" s="148"/>
      <c r="G316" s="172" t="s">
        <v>2632</v>
      </c>
      <c r="H316" s="150" t="s">
        <v>2585</v>
      </c>
      <c r="I316" s="189">
        <v>100000</v>
      </c>
      <c r="J316" s="148" t="s">
        <v>1092</v>
      </c>
      <c r="K316" s="148" t="s">
        <v>1093</v>
      </c>
      <c r="L316" s="169">
        <v>0</v>
      </c>
      <c r="M316" s="169">
        <v>100000</v>
      </c>
      <c r="N316" s="169">
        <v>0</v>
      </c>
      <c r="O316" s="169">
        <v>0</v>
      </c>
      <c r="P316" s="169">
        <v>0</v>
      </c>
      <c r="Q316" s="169">
        <v>60000</v>
      </c>
      <c r="R316" s="190">
        <v>40000</v>
      </c>
      <c r="S316" s="147" t="s">
        <v>504</v>
      </c>
      <c r="T316" s="149" t="s">
        <v>2633</v>
      </c>
      <c r="U316" s="191" t="s">
        <v>2634</v>
      </c>
      <c r="V316" s="191" t="s">
        <v>2635</v>
      </c>
      <c r="W316" s="191" t="s">
        <v>2636</v>
      </c>
      <c r="X316" s="191" t="s">
        <v>269</v>
      </c>
      <c r="Y316" s="191" t="s">
        <v>269</v>
      </c>
      <c r="Z316" s="191" t="s">
        <v>2637</v>
      </c>
      <c r="AA316" s="191">
        <v>80</v>
      </c>
      <c r="AB316" s="159">
        <v>80</v>
      </c>
      <c r="AC316" s="159">
        <v>0</v>
      </c>
      <c r="AD316" s="171"/>
      <c r="AE316" s="147" t="s">
        <v>219</v>
      </c>
      <c r="AF316" s="147" t="s">
        <v>219</v>
      </c>
      <c r="AG316" s="149" t="s">
        <v>456</v>
      </c>
      <c r="AH316" s="147" t="s">
        <v>272</v>
      </c>
      <c r="AI316" s="147" t="s">
        <v>1334</v>
      </c>
      <c r="AJ316" s="147" t="s">
        <v>272</v>
      </c>
      <c r="AK316" s="147" t="s">
        <v>272</v>
      </c>
      <c r="AL316" s="147" t="s">
        <v>272</v>
      </c>
      <c r="AM316" s="151" t="s">
        <v>1327</v>
      </c>
      <c r="AN316" s="175">
        <v>13803743065</v>
      </c>
      <c r="AO316" s="154" t="s">
        <v>1327</v>
      </c>
      <c r="AP316" s="154"/>
      <c r="AQ316" s="154">
        <v>13803743065</v>
      </c>
      <c r="AR316" s="143"/>
      <c r="AS316" s="154" t="s">
        <v>234</v>
      </c>
      <c r="AT316" s="192" t="s">
        <v>2638</v>
      </c>
      <c r="AU316" s="154"/>
      <c r="AV316" s="157"/>
      <c r="AW316" s="155"/>
    </row>
    <row r="317" customFormat="1" ht="94.5" spans="1:49">
      <c r="A317" s="144">
        <v>300</v>
      </c>
      <c r="B317" s="163" t="s">
        <v>2639</v>
      </c>
      <c r="C317" s="148"/>
      <c r="D317" s="148" t="str">
        <f t="shared" si="8"/>
        <v>续建</v>
      </c>
      <c r="E317" s="147" t="s">
        <v>225</v>
      </c>
      <c r="F317" s="148"/>
      <c r="G317" s="236" t="s">
        <v>2640</v>
      </c>
      <c r="H317" s="150" t="s">
        <v>2641</v>
      </c>
      <c r="I317" s="189">
        <v>100000</v>
      </c>
      <c r="J317" s="207" t="s">
        <v>1092</v>
      </c>
      <c r="K317" s="207" t="s">
        <v>1093</v>
      </c>
      <c r="L317" s="169">
        <v>0</v>
      </c>
      <c r="M317" s="169">
        <v>100000</v>
      </c>
      <c r="N317" s="169"/>
      <c r="O317" s="169"/>
      <c r="P317" s="169"/>
      <c r="Q317" s="169">
        <v>30000</v>
      </c>
      <c r="R317" s="187">
        <v>40000</v>
      </c>
      <c r="S317" s="147" t="s">
        <v>2642</v>
      </c>
      <c r="T317" s="149" t="s">
        <v>1605</v>
      </c>
      <c r="U317" s="149" t="s">
        <v>2643</v>
      </c>
      <c r="V317" s="149" t="s">
        <v>2644</v>
      </c>
      <c r="W317" s="149" t="s">
        <v>2645</v>
      </c>
      <c r="X317" s="149" t="s">
        <v>205</v>
      </c>
      <c r="Y317" s="149" t="s">
        <v>205</v>
      </c>
      <c r="Z317" s="149" t="s">
        <v>2646</v>
      </c>
      <c r="AA317" s="191">
        <v>63</v>
      </c>
      <c r="AB317" s="159">
        <v>63</v>
      </c>
      <c r="AC317" s="159">
        <v>0</v>
      </c>
      <c r="AD317" s="171"/>
      <c r="AE317" s="147" t="s">
        <v>242</v>
      </c>
      <c r="AF317" s="147" t="s">
        <v>243</v>
      </c>
      <c r="AG317" s="149" t="s">
        <v>2647</v>
      </c>
      <c r="AH317" s="147" t="s">
        <v>378</v>
      </c>
      <c r="AI317" s="147" t="s">
        <v>1805</v>
      </c>
      <c r="AJ317" s="147" t="s">
        <v>1806</v>
      </c>
      <c r="AK317" s="147" t="s">
        <v>378</v>
      </c>
      <c r="AL317" s="147" t="s">
        <v>378</v>
      </c>
      <c r="AM317" s="151" t="s">
        <v>2648</v>
      </c>
      <c r="AN317" s="175">
        <v>18739290502</v>
      </c>
      <c r="AO317" s="154" t="s">
        <v>2648</v>
      </c>
      <c r="AP317" s="154">
        <v>2750566</v>
      </c>
      <c r="AQ317" s="154">
        <v>18739290502</v>
      </c>
      <c r="AR317" s="143"/>
      <c r="AS317" s="154" t="s">
        <v>234</v>
      </c>
      <c r="AT317" s="156" t="s">
        <v>2649</v>
      </c>
      <c r="AU317" s="154" t="s">
        <v>219</v>
      </c>
      <c r="AV317" s="151"/>
      <c r="AW317" s="154"/>
    </row>
    <row r="318" customFormat="1" ht="54" spans="1:49">
      <c r="A318" s="144">
        <v>301</v>
      </c>
      <c r="B318" s="163" t="s">
        <v>2650</v>
      </c>
      <c r="C318" s="148"/>
      <c r="D318" s="148" t="str">
        <f t="shared" si="8"/>
        <v>续建</v>
      </c>
      <c r="E318" s="147" t="s">
        <v>197</v>
      </c>
      <c r="F318" s="148"/>
      <c r="G318" s="163" t="s">
        <v>2651</v>
      </c>
      <c r="H318" s="150" t="s">
        <v>2652</v>
      </c>
      <c r="I318" s="189">
        <v>100000</v>
      </c>
      <c r="J318" s="207" t="s">
        <v>1092</v>
      </c>
      <c r="K318" s="207" t="s">
        <v>1093</v>
      </c>
      <c r="L318" s="169">
        <v>0</v>
      </c>
      <c r="M318" s="169">
        <v>100000</v>
      </c>
      <c r="N318" s="169"/>
      <c r="O318" s="169"/>
      <c r="P318" s="169"/>
      <c r="Q318" s="169">
        <v>70000</v>
      </c>
      <c r="R318" s="189">
        <v>30000</v>
      </c>
      <c r="S318" s="207" t="s">
        <v>504</v>
      </c>
      <c r="T318" s="149" t="s">
        <v>1605</v>
      </c>
      <c r="U318" s="149" t="s">
        <v>2653</v>
      </c>
      <c r="V318" s="149" t="s">
        <v>2654</v>
      </c>
      <c r="W318" s="149" t="s">
        <v>2655</v>
      </c>
      <c r="X318" s="149" t="s">
        <v>205</v>
      </c>
      <c r="Y318" s="149" t="s">
        <v>205</v>
      </c>
      <c r="Z318" s="149" t="s">
        <v>2656</v>
      </c>
      <c r="AA318" s="191">
        <v>111</v>
      </c>
      <c r="AB318" s="159">
        <v>111</v>
      </c>
      <c r="AC318" s="159">
        <v>0</v>
      </c>
      <c r="AD318" s="171"/>
      <c r="AE318" s="147" t="s">
        <v>1208</v>
      </c>
      <c r="AF318" s="147" t="s">
        <v>1209</v>
      </c>
      <c r="AG318" s="149" t="s">
        <v>2657</v>
      </c>
      <c r="AH318" s="147" t="s">
        <v>378</v>
      </c>
      <c r="AI318" s="147" t="s">
        <v>1290</v>
      </c>
      <c r="AJ318" s="147" t="s">
        <v>487</v>
      </c>
      <c r="AK318" s="147" t="s">
        <v>378</v>
      </c>
      <c r="AL318" s="147" t="s">
        <v>378</v>
      </c>
      <c r="AM318" s="151" t="s">
        <v>2658</v>
      </c>
      <c r="AN318" s="175" t="s">
        <v>2659</v>
      </c>
      <c r="AO318" s="154" t="s">
        <v>2658</v>
      </c>
      <c r="AP318" s="154">
        <v>2750566</v>
      </c>
      <c r="AQ318" s="154" t="s">
        <v>2659</v>
      </c>
      <c r="AR318" s="239"/>
      <c r="AS318" s="154" t="s">
        <v>234</v>
      </c>
      <c r="AT318" s="156" t="s">
        <v>2660</v>
      </c>
      <c r="AU318" s="154" t="s">
        <v>219</v>
      </c>
      <c r="AV318" s="151"/>
      <c r="AW318" s="154"/>
    </row>
    <row r="319" customFormat="1" ht="94.5" spans="1:49">
      <c r="A319" s="144">
        <v>302</v>
      </c>
      <c r="B319" s="191" t="s">
        <v>2661</v>
      </c>
      <c r="C319" s="148"/>
      <c r="D319" s="148" t="str">
        <f t="shared" si="8"/>
        <v>续建</v>
      </c>
      <c r="E319" s="148" t="s">
        <v>225</v>
      </c>
      <c r="F319" s="148" t="s">
        <v>197</v>
      </c>
      <c r="G319" s="149" t="s">
        <v>2662</v>
      </c>
      <c r="H319" s="150" t="s">
        <v>2497</v>
      </c>
      <c r="I319" s="189">
        <v>100000</v>
      </c>
      <c r="J319" s="162" t="s">
        <v>1092</v>
      </c>
      <c r="K319" s="162" t="s">
        <v>1093</v>
      </c>
      <c r="L319" s="180">
        <v>0</v>
      </c>
      <c r="M319" s="180">
        <v>100000</v>
      </c>
      <c r="N319" s="180">
        <v>0</v>
      </c>
      <c r="O319" s="180">
        <v>0</v>
      </c>
      <c r="P319" s="180">
        <v>0</v>
      </c>
      <c r="Q319" s="198"/>
      <c r="R319" s="189">
        <v>40000</v>
      </c>
      <c r="S319" s="149" t="s">
        <v>2663</v>
      </c>
      <c r="T319" s="149"/>
      <c r="U319" s="149" t="s">
        <v>2664</v>
      </c>
      <c r="V319" s="149"/>
      <c r="W319" s="149" t="s">
        <v>1356</v>
      </c>
      <c r="X319" s="149" t="s">
        <v>375</v>
      </c>
      <c r="Y319" s="149" t="s">
        <v>375</v>
      </c>
      <c r="Z319" s="149" t="s">
        <v>1722</v>
      </c>
      <c r="AA319" s="149">
        <v>0</v>
      </c>
      <c r="AB319" s="149">
        <v>0</v>
      </c>
      <c r="AC319" s="149">
        <v>0</v>
      </c>
      <c r="AD319" s="171"/>
      <c r="AE319" s="147" t="s">
        <v>219</v>
      </c>
      <c r="AF319" s="147" t="s">
        <v>219</v>
      </c>
      <c r="AG319" s="149" t="s">
        <v>2665</v>
      </c>
      <c r="AH319" s="147" t="s">
        <v>368</v>
      </c>
      <c r="AI319" s="172" t="s">
        <v>1359</v>
      </c>
      <c r="AJ319" s="147" t="s">
        <v>368</v>
      </c>
      <c r="AK319" s="203" t="s">
        <v>368</v>
      </c>
      <c r="AL319" s="203" t="s">
        <v>368</v>
      </c>
      <c r="AM319" s="205" t="s">
        <v>368</v>
      </c>
      <c r="AN319" s="154" t="s">
        <v>850</v>
      </c>
      <c r="AO319" s="175">
        <v>13782316968</v>
      </c>
      <c r="AP319" s="154"/>
      <c r="AQ319" s="154">
        <v>13782316968</v>
      </c>
      <c r="AR319" s="143"/>
      <c r="AS319" s="154" t="s">
        <v>234</v>
      </c>
      <c r="AT319" s="167" t="s">
        <v>2666</v>
      </c>
      <c r="AU319" s="155" t="s">
        <v>219</v>
      </c>
      <c r="AV319" s="151"/>
      <c r="AW319" s="154"/>
    </row>
    <row r="320" customFormat="1" ht="40.5" spans="1:49">
      <c r="A320" s="144">
        <v>303</v>
      </c>
      <c r="B320" s="191" t="s">
        <v>2667</v>
      </c>
      <c r="C320" s="148"/>
      <c r="D320" s="148" t="str">
        <f t="shared" si="8"/>
        <v>续建</v>
      </c>
      <c r="E320" s="148" t="s">
        <v>197</v>
      </c>
      <c r="F320" s="148" t="s">
        <v>197</v>
      </c>
      <c r="G320" s="149" t="s">
        <v>2668</v>
      </c>
      <c r="H320" s="150" t="s">
        <v>2669</v>
      </c>
      <c r="I320" s="189">
        <v>100000</v>
      </c>
      <c r="J320" s="162" t="s">
        <v>1092</v>
      </c>
      <c r="K320" s="162" t="s">
        <v>1093</v>
      </c>
      <c r="L320" s="180">
        <v>0</v>
      </c>
      <c r="M320" s="180">
        <v>100000</v>
      </c>
      <c r="N320" s="180">
        <v>0</v>
      </c>
      <c r="O320" s="180">
        <v>0</v>
      </c>
      <c r="P320" s="180">
        <v>0</v>
      </c>
      <c r="Q320" s="198"/>
      <c r="R320" s="189">
        <v>40000</v>
      </c>
      <c r="S320" s="147" t="s">
        <v>504</v>
      </c>
      <c r="T320" s="149"/>
      <c r="U320" s="149" t="s">
        <v>2670</v>
      </c>
      <c r="V320" s="149" t="s">
        <v>205</v>
      </c>
      <c r="W320" s="149" t="s">
        <v>602</v>
      </c>
      <c r="X320" s="149" t="s">
        <v>375</v>
      </c>
      <c r="Y320" s="149" t="s">
        <v>375</v>
      </c>
      <c r="Z320" s="149" t="s">
        <v>2671</v>
      </c>
      <c r="AA320" s="149">
        <v>150</v>
      </c>
      <c r="AB320" s="149">
        <v>150</v>
      </c>
      <c r="AC320" s="149">
        <v>0</v>
      </c>
      <c r="AD320" s="171"/>
      <c r="AE320" s="147" t="s">
        <v>219</v>
      </c>
      <c r="AF320" s="147" t="s">
        <v>219</v>
      </c>
      <c r="AG320" s="149" t="s">
        <v>2672</v>
      </c>
      <c r="AH320" s="147" t="s">
        <v>368</v>
      </c>
      <c r="AI320" s="172" t="s">
        <v>2673</v>
      </c>
      <c r="AJ320" s="147" t="s">
        <v>368</v>
      </c>
      <c r="AK320" s="203" t="s">
        <v>368</v>
      </c>
      <c r="AL320" s="203" t="s">
        <v>368</v>
      </c>
      <c r="AM320" s="205" t="s">
        <v>368</v>
      </c>
      <c r="AN320" s="154" t="s">
        <v>2674</v>
      </c>
      <c r="AO320" s="175">
        <v>17630309888</v>
      </c>
      <c r="AP320" s="154"/>
      <c r="AQ320" s="154">
        <v>17630309888</v>
      </c>
      <c r="AR320" s="143"/>
      <c r="AS320" s="154" t="s">
        <v>234</v>
      </c>
      <c r="AT320" s="167" t="s">
        <v>2675</v>
      </c>
      <c r="AU320" s="155" t="s">
        <v>219</v>
      </c>
      <c r="AV320" s="151"/>
      <c r="AW320" s="154"/>
    </row>
    <row r="321" customFormat="1" ht="67.5" spans="1:49">
      <c r="A321" s="144">
        <v>304</v>
      </c>
      <c r="B321" s="159" t="s">
        <v>122</v>
      </c>
      <c r="C321" s="148"/>
      <c r="D321" s="148" t="str">
        <f t="shared" si="8"/>
        <v>续建</v>
      </c>
      <c r="E321" s="147" t="s">
        <v>225</v>
      </c>
      <c r="F321" s="147" t="s">
        <v>197</v>
      </c>
      <c r="G321" s="159" t="s">
        <v>123</v>
      </c>
      <c r="H321" s="241" t="s">
        <v>124</v>
      </c>
      <c r="I321" s="190">
        <v>100000</v>
      </c>
      <c r="J321" s="148" t="s">
        <v>1092</v>
      </c>
      <c r="K321" s="148" t="s">
        <v>1093</v>
      </c>
      <c r="L321" s="180">
        <v>0</v>
      </c>
      <c r="M321" s="217">
        <v>100000</v>
      </c>
      <c r="N321" s="180">
        <v>0</v>
      </c>
      <c r="O321" s="180">
        <v>0</v>
      </c>
      <c r="P321" s="180">
        <v>0</v>
      </c>
      <c r="Q321" s="180">
        <v>1200</v>
      </c>
      <c r="R321" s="189">
        <v>40000</v>
      </c>
      <c r="S321" s="149" t="s">
        <v>2676</v>
      </c>
      <c r="T321" s="158" t="s">
        <v>2677</v>
      </c>
      <c r="U321" s="159" t="s">
        <v>2678</v>
      </c>
      <c r="V321" s="149" t="s">
        <v>2679</v>
      </c>
      <c r="W321" s="149" t="s">
        <v>205</v>
      </c>
      <c r="X321" s="149" t="s">
        <v>205</v>
      </c>
      <c r="Y321" s="149" t="s">
        <v>205</v>
      </c>
      <c r="Z321" s="149" t="s">
        <v>2680</v>
      </c>
      <c r="AA321" s="149">
        <v>100</v>
      </c>
      <c r="AB321" s="149">
        <v>100</v>
      </c>
      <c r="AC321" s="149">
        <v>0</v>
      </c>
      <c r="AD321" s="149"/>
      <c r="AE321" s="147" t="s">
        <v>219</v>
      </c>
      <c r="AF321" s="147" t="s">
        <v>219</v>
      </c>
      <c r="AG321" s="149" t="s">
        <v>2681</v>
      </c>
      <c r="AH321" s="147" t="s">
        <v>305</v>
      </c>
      <c r="AI321" s="172" t="s">
        <v>2682</v>
      </c>
      <c r="AJ321" s="147" t="s">
        <v>305</v>
      </c>
      <c r="AK321" s="199" t="s">
        <v>305</v>
      </c>
      <c r="AL321" s="199" t="s">
        <v>305</v>
      </c>
      <c r="AM321" s="157" t="s">
        <v>305</v>
      </c>
      <c r="AN321" s="154" t="s">
        <v>2683</v>
      </c>
      <c r="AO321" s="175">
        <v>13751170605</v>
      </c>
      <c r="AP321" s="154"/>
      <c r="AQ321" s="154">
        <v>13751170605</v>
      </c>
      <c r="AR321" s="143"/>
      <c r="AS321" s="154" t="s">
        <v>234</v>
      </c>
      <c r="AT321" s="167" t="s">
        <v>2684</v>
      </c>
      <c r="AU321" s="154" t="s">
        <v>2685</v>
      </c>
      <c r="AV321" s="157"/>
      <c r="AW321" s="155"/>
    </row>
    <row r="322" customFormat="1" ht="40.5" spans="1:49">
      <c r="A322" s="144">
        <v>305</v>
      </c>
      <c r="B322" s="159" t="s">
        <v>2686</v>
      </c>
      <c r="C322" s="148"/>
      <c r="D322" s="148" t="str">
        <f t="shared" si="8"/>
        <v>续建</v>
      </c>
      <c r="E322" s="148" t="s">
        <v>197</v>
      </c>
      <c r="F322" s="148"/>
      <c r="G322" s="201" t="s">
        <v>2687</v>
      </c>
      <c r="H322" s="160" t="s">
        <v>2688</v>
      </c>
      <c r="I322" s="183">
        <v>100000</v>
      </c>
      <c r="J322" s="162" t="s">
        <v>1092</v>
      </c>
      <c r="K322" s="162" t="s">
        <v>1093</v>
      </c>
      <c r="L322" s="168">
        <v>0</v>
      </c>
      <c r="M322" s="184">
        <v>10000</v>
      </c>
      <c r="N322" s="168">
        <v>0</v>
      </c>
      <c r="O322" s="168">
        <v>0</v>
      </c>
      <c r="P322" s="168">
        <v>0</v>
      </c>
      <c r="Q322" s="169"/>
      <c r="R322" s="183">
        <v>40000</v>
      </c>
      <c r="S322" s="158" t="s">
        <v>2689</v>
      </c>
      <c r="T322" s="149"/>
      <c r="U322" s="202" t="s">
        <v>2690</v>
      </c>
      <c r="V322" s="149" t="s">
        <v>2691</v>
      </c>
      <c r="W322" s="149" t="s">
        <v>2692</v>
      </c>
      <c r="X322" s="149" t="s">
        <v>256</v>
      </c>
      <c r="Y322" s="149" t="s">
        <v>205</v>
      </c>
      <c r="Z322" s="149" t="s">
        <v>2693</v>
      </c>
      <c r="AA322" s="170">
        <v>0</v>
      </c>
      <c r="AB322" s="170">
        <v>0</v>
      </c>
      <c r="AC322" s="170">
        <v>0</v>
      </c>
      <c r="AD322" s="171"/>
      <c r="AE322" s="147" t="s">
        <v>219</v>
      </c>
      <c r="AF322" s="147" t="s">
        <v>219</v>
      </c>
      <c r="AG322" s="159" t="s">
        <v>2694</v>
      </c>
      <c r="AH322" s="147" t="s">
        <v>221</v>
      </c>
      <c r="AI322" s="172" t="s">
        <v>2695</v>
      </c>
      <c r="AJ322" s="147"/>
      <c r="AK322" s="147" t="s">
        <v>221</v>
      </c>
      <c r="AL322" s="147" t="s">
        <v>221</v>
      </c>
      <c r="AM322" s="173" t="s">
        <v>2696</v>
      </c>
      <c r="AN322" s="152" t="s">
        <v>2697</v>
      </c>
      <c r="AO322" s="243" t="s">
        <v>2698</v>
      </c>
      <c r="AP322" s="154"/>
      <c r="AQ322" s="175"/>
      <c r="AR322" s="143"/>
      <c r="AS322" s="155" t="s">
        <v>234</v>
      </c>
      <c r="AT322" s="156" t="s">
        <v>2699</v>
      </c>
      <c r="AU322" s="155"/>
      <c r="AV322" s="157"/>
      <c r="AW322" s="155"/>
    </row>
    <row r="323" customFormat="1" ht="54" spans="1:49">
      <c r="A323" s="144">
        <v>306</v>
      </c>
      <c r="B323" s="149" t="s">
        <v>2700</v>
      </c>
      <c r="C323" s="148"/>
      <c r="D323" s="148" t="str">
        <f t="shared" si="8"/>
        <v>续建</v>
      </c>
      <c r="E323" s="148" t="s">
        <v>225</v>
      </c>
      <c r="F323" s="148"/>
      <c r="G323" s="149" t="s">
        <v>2701</v>
      </c>
      <c r="H323" s="150" t="s">
        <v>2702</v>
      </c>
      <c r="I323" s="189">
        <v>100000</v>
      </c>
      <c r="J323" s="148" t="s">
        <v>1092</v>
      </c>
      <c r="K323" s="148" t="s">
        <v>1093</v>
      </c>
      <c r="L323" s="169">
        <v>0</v>
      </c>
      <c r="M323" s="169">
        <v>100000</v>
      </c>
      <c r="N323" s="169">
        <v>0</v>
      </c>
      <c r="O323" s="169">
        <v>0</v>
      </c>
      <c r="P323" s="169">
        <v>0</v>
      </c>
      <c r="Q323" s="169">
        <v>40000</v>
      </c>
      <c r="R323" s="189">
        <v>60000</v>
      </c>
      <c r="S323" s="147" t="s">
        <v>1712</v>
      </c>
      <c r="T323" s="149" t="s">
        <v>2703</v>
      </c>
      <c r="U323" s="149" t="s">
        <v>2704</v>
      </c>
      <c r="V323" s="149" t="s">
        <v>2705</v>
      </c>
      <c r="W323" s="149" t="s">
        <v>204</v>
      </c>
      <c r="X323" s="149" t="s">
        <v>2706</v>
      </c>
      <c r="Y323" s="149" t="s">
        <v>205</v>
      </c>
      <c r="Z323" s="149" t="s">
        <v>2707</v>
      </c>
      <c r="AA323" s="171">
        <v>98</v>
      </c>
      <c r="AB323" s="171">
        <v>98</v>
      </c>
      <c r="AC323" s="171">
        <v>0</v>
      </c>
      <c r="AD323" s="208"/>
      <c r="AE323" s="147" t="s">
        <v>206</v>
      </c>
      <c r="AF323" s="147" t="s">
        <v>207</v>
      </c>
      <c r="AG323" s="163" t="s">
        <v>2708</v>
      </c>
      <c r="AH323" s="162" t="s">
        <v>209</v>
      </c>
      <c r="AI323" s="172" t="s">
        <v>2709</v>
      </c>
      <c r="AJ323" s="172" t="s">
        <v>507</v>
      </c>
      <c r="AK323" s="147" t="s">
        <v>209</v>
      </c>
      <c r="AL323" s="199" t="s">
        <v>209</v>
      </c>
      <c r="AM323" s="151" t="s">
        <v>209</v>
      </c>
      <c r="AN323" s="154" t="s">
        <v>2710</v>
      </c>
      <c r="AO323" s="211">
        <v>13569492032</v>
      </c>
      <c r="AP323" s="155" t="s">
        <v>2710</v>
      </c>
      <c r="AQ323" s="210" t="s">
        <v>203</v>
      </c>
      <c r="AR323" s="143"/>
      <c r="AS323" s="154" t="s">
        <v>234</v>
      </c>
      <c r="AT323" s="156" t="s">
        <v>2711</v>
      </c>
      <c r="AU323" s="154" t="s">
        <v>219</v>
      </c>
      <c r="AV323" s="151"/>
      <c r="AW323" s="154"/>
    </row>
    <row r="324" customFormat="1" ht="54" spans="1:49">
      <c r="A324" s="144">
        <v>307</v>
      </c>
      <c r="B324" s="149" t="s">
        <v>2712</v>
      </c>
      <c r="C324" s="148"/>
      <c r="D324" s="148" t="str">
        <f t="shared" si="8"/>
        <v>续建</v>
      </c>
      <c r="E324" s="148" t="s">
        <v>197</v>
      </c>
      <c r="F324" s="148"/>
      <c r="G324" s="149" t="s">
        <v>2713</v>
      </c>
      <c r="H324" s="150" t="s">
        <v>2714</v>
      </c>
      <c r="I324" s="189">
        <v>100000</v>
      </c>
      <c r="J324" s="148" t="s">
        <v>1092</v>
      </c>
      <c r="K324" s="148" t="s">
        <v>1093</v>
      </c>
      <c r="L324" s="169">
        <v>0</v>
      </c>
      <c r="M324" s="169">
        <v>100000</v>
      </c>
      <c r="N324" s="169">
        <v>0</v>
      </c>
      <c r="O324" s="169">
        <v>0</v>
      </c>
      <c r="P324" s="169">
        <v>0</v>
      </c>
      <c r="Q324" s="169">
        <v>50000</v>
      </c>
      <c r="R324" s="189">
        <v>50000</v>
      </c>
      <c r="S324" s="147" t="s">
        <v>504</v>
      </c>
      <c r="T324" s="149" t="s">
        <v>2715</v>
      </c>
      <c r="U324" s="149" t="s">
        <v>2716</v>
      </c>
      <c r="V324" s="149" t="s">
        <v>2717</v>
      </c>
      <c r="W324" s="149" t="s">
        <v>204</v>
      </c>
      <c r="X324" s="149" t="s">
        <v>2718</v>
      </c>
      <c r="Y324" s="149" t="s">
        <v>205</v>
      </c>
      <c r="Z324" s="149" t="s">
        <v>2719</v>
      </c>
      <c r="AA324" s="171">
        <v>45</v>
      </c>
      <c r="AB324" s="171">
        <v>45</v>
      </c>
      <c r="AC324" s="171">
        <v>0</v>
      </c>
      <c r="AD324" s="208"/>
      <c r="AE324" s="147" t="s">
        <v>242</v>
      </c>
      <c r="AF324" s="147" t="s">
        <v>243</v>
      </c>
      <c r="AG324" s="163" t="s">
        <v>2720</v>
      </c>
      <c r="AH324" s="162" t="s">
        <v>209</v>
      </c>
      <c r="AI324" s="172" t="s">
        <v>2721</v>
      </c>
      <c r="AJ324" s="172" t="s">
        <v>507</v>
      </c>
      <c r="AK324" s="147" t="s">
        <v>209</v>
      </c>
      <c r="AL324" s="199" t="s">
        <v>209</v>
      </c>
      <c r="AM324" s="151" t="s">
        <v>209</v>
      </c>
      <c r="AN324" s="154" t="s">
        <v>2722</v>
      </c>
      <c r="AO324" s="211">
        <v>19103997777</v>
      </c>
      <c r="AP324" s="155" t="s">
        <v>2723</v>
      </c>
      <c r="AQ324" s="210" t="s">
        <v>203</v>
      </c>
      <c r="AR324" s="143"/>
      <c r="AS324" s="154" t="s">
        <v>234</v>
      </c>
      <c r="AT324" s="156" t="s">
        <v>2724</v>
      </c>
      <c r="AU324" s="154" t="s">
        <v>219</v>
      </c>
      <c r="AV324" s="151"/>
      <c r="AW324" s="154"/>
    </row>
    <row r="325" customFormat="1" ht="54" spans="1:49">
      <c r="A325" s="144">
        <v>308</v>
      </c>
      <c r="B325" s="149" t="s">
        <v>2725</v>
      </c>
      <c r="C325" s="148"/>
      <c r="D325" s="148" t="str">
        <f t="shared" si="8"/>
        <v>续建</v>
      </c>
      <c r="E325" s="148" t="s">
        <v>197</v>
      </c>
      <c r="F325" s="148"/>
      <c r="G325" s="149" t="s">
        <v>2726</v>
      </c>
      <c r="H325" s="150" t="s">
        <v>2727</v>
      </c>
      <c r="I325" s="189">
        <v>100000</v>
      </c>
      <c r="J325" s="147" t="s">
        <v>1092</v>
      </c>
      <c r="K325" s="147" t="s">
        <v>1093</v>
      </c>
      <c r="L325" s="180">
        <v>0</v>
      </c>
      <c r="M325" s="180">
        <v>100000</v>
      </c>
      <c r="N325" s="180">
        <v>0</v>
      </c>
      <c r="O325" s="180">
        <v>0</v>
      </c>
      <c r="P325" s="180">
        <v>0</v>
      </c>
      <c r="Q325" s="180">
        <v>55000</v>
      </c>
      <c r="R325" s="189">
        <v>65000</v>
      </c>
      <c r="S325" s="147" t="s">
        <v>504</v>
      </c>
      <c r="T325" s="260" t="s">
        <v>1606</v>
      </c>
      <c r="U325" s="149" t="s">
        <v>2728</v>
      </c>
      <c r="V325" s="149" t="s">
        <v>2729</v>
      </c>
      <c r="W325" s="149" t="s">
        <v>2730</v>
      </c>
      <c r="X325" s="149" t="s">
        <v>205</v>
      </c>
      <c r="Y325" s="149" t="s">
        <v>205</v>
      </c>
      <c r="Z325" s="149" t="s">
        <v>205</v>
      </c>
      <c r="AA325" s="149">
        <v>40</v>
      </c>
      <c r="AB325" s="149">
        <v>40</v>
      </c>
      <c r="AC325" s="149">
        <v>0</v>
      </c>
      <c r="AD325" s="149"/>
      <c r="AE325" s="147" t="s">
        <v>516</v>
      </c>
      <c r="AF325" s="147" t="s">
        <v>319</v>
      </c>
      <c r="AG325" s="149" t="s">
        <v>2731</v>
      </c>
      <c r="AH325" s="147" t="s">
        <v>485</v>
      </c>
      <c r="AI325" s="147" t="s">
        <v>2732</v>
      </c>
      <c r="AJ325" s="147" t="s">
        <v>485</v>
      </c>
      <c r="AK325" s="224" t="s">
        <v>487</v>
      </c>
      <c r="AL325" s="224" t="s">
        <v>487</v>
      </c>
      <c r="AM325" s="261" t="s">
        <v>487</v>
      </c>
      <c r="AN325" s="154" t="s">
        <v>1263</v>
      </c>
      <c r="AO325" s="154">
        <v>13017597979</v>
      </c>
      <c r="AP325" s="154" t="s">
        <v>1263</v>
      </c>
      <c r="AQ325" s="154"/>
      <c r="AR325" s="154"/>
      <c r="AS325" s="155" t="s">
        <v>234</v>
      </c>
      <c r="AT325" s="156" t="s">
        <v>2733</v>
      </c>
      <c r="AU325" s="154"/>
      <c r="AV325" s="157"/>
      <c r="AW325" s="155"/>
    </row>
    <row r="326" customFormat="1" ht="81" spans="1:49">
      <c r="A326" s="144">
        <v>309</v>
      </c>
      <c r="B326" s="149" t="s">
        <v>2734</v>
      </c>
      <c r="C326" s="148"/>
      <c r="D326" s="148" t="str">
        <f t="shared" si="8"/>
        <v>续建</v>
      </c>
      <c r="E326" s="148" t="s">
        <v>225</v>
      </c>
      <c r="F326" s="148"/>
      <c r="G326" s="176" t="s">
        <v>2735</v>
      </c>
      <c r="H326" s="150" t="s">
        <v>883</v>
      </c>
      <c r="I326" s="189">
        <v>100000</v>
      </c>
      <c r="J326" s="147" t="s">
        <v>1092</v>
      </c>
      <c r="K326" s="147" t="s">
        <v>1093</v>
      </c>
      <c r="L326" s="180">
        <v>0</v>
      </c>
      <c r="M326" s="180">
        <v>100000</v>
      </c>
      <c r="N326" s="180">
        <v>0</v>
      </c>
      <c r="O326" s="180">
        <v>0</v>
      </c>
      <c r="P326" s="180">
        <v>0</v>
      </c>
      <c r="Q326" s="180">
        <v>55000</v>
      </c>
      <c r="R326" s="189">
        <v>45000</v>
      </c>
      <c r="S326" s="147" t="s">
        <v>2736</v>
      </c>
      <c r="T326" s="260" t="s">
        <v>2737</v>
      </c>
      <c r="U326" s="149" t="s">
        <v>2738</v>
      </c>
      <c r="V326" s="149" t="s">
        <v>2739</v>
      </c>
      <c r="W326" s="149" t="s">
        <v>2740</v>
      </c>
      <c r="X326" s="149" t="s">
        <v>205</v>
      </c>
      <c r="Y326" s="149" t="s">
        <v>205</v>
      </c>
      <c r="Z326" s="149" t="s">
        <v>2741</v>
      </c>
      <c r="AA326" s="149">
        <v>85</v>
      </c>
      <c r="AB326" s="149">
        <v>85</v>
      </c>
      <c r="AC326" s="149">
        <v>0</v>
      </c>
      <c r="AD326" s="149"/>
      <c r="AE326" s="147" t="s">
        <v>1208</v>
      </c>
      <c r="AF326" s="147" t="s">
        <v>1209</v>
      </c>
      <c r="AG326" s="149" t="s">
        <v>2742</v>
      </c>
      <c r="AH326" s="147" t="s">
        <v>485</v>
      </c>
      <c r="AI326" s="147" t="s">
        <v>2743</v>
      </c>
      <c r="AJ326" s="147" t="s">
        <v>485</v>
      </c>
      <c r="AK326" s="224" t="s">
        <v>487</v>
      </c>
      <c r="AL326" s="224" t="s">
        <v>487</v>
      </c>
      <c r="AM326" s="261" t="s">
        <v>487</v>
      </c>
      <c r="AN326" s="154" t="s">
        <v>2744</v>
      </c>
      <c r="AO326" s="154">
        <v>13949839519</v>
      </c>
      <c r="AP326" s="154" t="s">
        <v>2744</v>
      </c>
      <c r="AQ326" s="154"/>
      <c r="AR326" s="154"/>
      <c r="AS326" s="155" t="s">
        <v>234</v>
      </c>
      <c r="AT326" s="156" t="s">
        <v>2745</v>
      </c>
      <c r="AU326" s="154"/>
      <c r="AV326" s="157"/>
      <c r="AW326" s="155"/>
    </row>
    <row r="327" customFormat="1" ht="67.5" spans="1:49">
      <c r="A327" s="144">
        <v>310</v>
      </c>
      <c r="B327" s="191" t="s">
        <v>2746</v>
      </c>
      <c r="C327" s="148"/>
      <c r="D327" s="148" t="str">
        <f t="shared" si="8"/>
        <v>续建</v>
      </c>
      <c r="E327" s="148" t="s">
        <v>197</v>
      </c>
      <c r="F327" s="148" t="s">
        <v>197</v>
      </c>
      <c r="G327" s="149" t="s">
        <v>2747</v>
      </c>
      <c r="H327" s="150" t="s">
        <v>2688</v>
      </c>
      <c r="I327" s="189">
        <v>90000</v>
      </c>
      <c r="J327" s="162" t="s">
        <v>1092</v>
      </c>
      <c r="K327" s="162" t="s">
        <v>1145</v>
      </c>
      <c r="L327" s="180">
        <v>0</v>
      </c>
      <c r="M327" s="180">
        <v>90000</v>
      </c>
      <c r="N327" s="180">
        <v>0</v>
      </c>
      <c r="O327" s="180">
        <v>0</v>
      </c>
      <c r="P327" s="180">
        <v>0</v>
      </c>
      <c r="Q327" s="198"/>
      <c r="R327" s="189">
        <v>40000</v>
      </c>
      <c r="S327" s="149" t="s">
        <v>2748</v>
      </c>
      <c r="T327" s="149"/>
      <c r="U327" s="149" t="s">
        <v>2749</v>
      </c>
      <c r="V327" s="149" t="s">
        <v>269</v>
      </c>
      <c r="W327" s="149" t="s">
        <v>602</v>
      </c>
      <c r="X327" s="149" t="s">
        <v>735</v>
      </c>
      <c r="Y327" s="149" t="s">
        <v>205</v>
      </c>
      <c r="Z327" s="149" t="s">
        <v>269</v>
      </c>
      <c r="AA327" s="149"/>
      <c r="AB327" s="149"/>
      <c r="AC327" s="149"/>
      <c r="AD327" s="171"/>
      <c r="AE327" s="147" t="s">
        <v>219</v>
      </c>
      <c r="AF327" s="147" t="s">
        <v>219</v>
      </c>
      <c r="AG327" s="149" t="s">
        <v>2750</v>
      </c>
      <c r="AH327" s="147" t="s">
        <v>368</v>
      </c>
      <c r="AI327" s="172" t="s">
        <v>2751</v>
      </c>
      <c r="AJ327" s="147" t="s">
        <v>2752</v>
      </c>
      <c r="AK327" s="203" t="s">
        <v>368</v>
      </c>
      <c r="AL327" s="203" t="s">
        <v>368</v>
      </c>
      <c r="AM327" s="205" t="s">
        <v>368</v>
      </c>
      <c r="AN327" s="154"/>
      <c r="AO327" s="175"/>
      <c r="AP327" s="154"/>
      <c r="AQ327" s="154"/>
      <c r="AR327" s="143"/>
      <c r="AS327" s="155" t="s">
        <v>234</v>
      </c>
      <c r="AT327" s="167" t="s">
        <v>2753</v>
      </c>
      <c r="AU327" s="155"/>
      <c r="AV327" s="151" t="s">
        <v>262</v>
      </c>
      <c r="AW327" s="154"/>
    </row>
    <row r="328" customFormat="1" ht="54" spans="1:49">
      <c r="A328" s="144">
        <v>311</v>
      </c>
      <c r="B328" s="158" t="s">
        <v>126</v>
      </c>
      <c r="C328" s="148"/>
      <c r="D328" s="148" t="str">
        <f t="shared" si="8"/>
        <v>续建</v>
      </c>
      <c r="E328" s="147" t="s">
        <v>197</v>
      </c>
      <c r="F328" s="147" t="s">
        <v>197</v>
      </c>
      <c r="G328" s="158" t="s">
        <v>127</v>
      </c>
      <c r="H328" s="241" t="s">
        <v>128</v>
      </c>
      <c r="I328" s="190">
        <v>80000</v>
      </c>
      <c r="J328" s="148" t="s">
        <v>1092</v>
      </c>
      <c r="K328" s="148" t="s">
        <v>1093</v>
      </c>
      <c r="L328" s="180">
        <v>0</v>
      </c>
      <c r="M328" s="168">
        <v>80000</v>
      </c>
      <c r="N328" s="180">
        <v>0</v>
      </c>
      <c r="O328" s="180">
        <v>0</v>
      </c>
      <c r="P328" s="180">
        <v>0</v>
      </c>
      <c r="Q328" s="180">
        <v>12300</v>
      </c>
      <c r="R328" s="189">
        <v>40000</v>
      </c>
      <c r="S328" s="147" t="s">
        <v>2754</v>
      </c>
      <c r="T328" s="158" t="s">
        <v>2755</v>
      </c>
      <c r="U328" s="149" t="s">
        <v>2756</v>
      </c>
      <c r="V328" s="233" t="s">
        <v>205</v>
      </c>
      <c r="W328" s="149" t="s">
        <v>2757</v>
      </c>
      <c r="X328" s="149" t="s">
        <v>205</v>
      </c>
      <c r="Y328" s="149" t="s">
        <v>205</v>
      </c>
      <c r="Z328" s="149" t="s">
        <v>205</v>
      </c>
      <c r="AA328" s="149">
        <v>0</v>
      </c>
      <c r="AB328" s="149">
        <v>0</v>
      </c>
      <c r="AC328" s="149">
        <v>0</v>
      </c>
      <c r="AD328" s="149"/>
      <c r="AE328" s="147" t="s">
        <v>219</v>
      </c>
      <c r="AF328" s="147" t="s">
        <v>219</v>
      </c>
      <c r="AG328" s="149" t="s">
        <v>129</v>
      </c>
      <c r="AH328" s="147" t="s">
        <v>305</v>
      </c>
      <c r="AI328" s="172" t="s">
        <v>2758</v>
      </c>
      <c r="AJ328" s="147" t="s">
        <v>305</v>
      </c>
      <c r="AK328" s="199" t="s">
        <v>305</v>
      </c>
      <c r="AL328" s="199" t="s">
        <v>305</v>
      </c>
      <c r="AM328" s="157" t="s">
        <v>305</v>
      </c>
      <c r="AN328" s="155" t="s">
        <v>2759</v>
      </c>
      <c r="AO328" s="270">
        <v>18039993977</v>
      </c>
      <c r="AP328" s="155"/>
      <c r="AQ328" s="155">
        <v>18039993977</v>
      </c>
      <c r="AR328" s="143"/>
      <c r="AS328" s="154" t="s">
        <v>234</v>
      </c>
      <c r="AT328" s="167" t="s">
        <v>2760</v>
      </c>
      <c r="AU328" s="154" t="s">
        <v>2761</v>
      </c>
      <c r="AV328" s="151" t="s">
        <v>262</v>
      </c>
      <c r="AW328" s="154"/>
    </row>
    <row r="329" customFormat="1" ht="54" spans="1:49">
      <c r="A329" s="144">
        <v>312</v>
      </c>
      <c r="B329" s="149" t="s">
        <v>2762</v>
      </c>
      <c r="C329" s="148"/>
      <c r="D329" s="148" t="str">
        <f t="shared" si="8"/>
        <v>续建</v>
      </c>
      <c r="E329" s="148" t="s">
        <v>197</v>
      </c>
      <c r="F329" s="148"/>
      <c r="G329" s="149" t="s">
        <v>2763</v>
      </c>
      <c r="H329" s="150" t="s">
        <v>132</v>
      </c>
      <c r="I329" s="189">
        <v>72000</v>
      </c>
      <c r="J329" s="147" t="s">
        <v>1092</v>
      </c>
      <c r="K329" s="147" t="s">
        <v>1093</v>
      </c>
      <c r="L329" s="180">
        <v>0</v>
      </c>
      <c r="M329" s="180">
        <v>72000</v>
      </c>
      <c r="N329" s="180">
        <v>0</v>
      </c>
      <c r="O329" s="180">
        <v>0</v>
      </c>
      <c r="P329" s="180">
        <v>0</v>
      </c>
      <c r="Q329" s="180">
        <v>20000</v>
      </c>
      <c r="R329" s="189">
        <v>52000</v>
      </c>
      <c r="S329" s="147" t="s">
        <v>504</v>
      </c>
      <c r="T329" s="260" t="s">
        <v>2764</v>
      </c>
      <c r="U329" s="149" t="s">
        <v>2765</v>
      </c>
      <c r="V329" s="149" t="s">
        <v>2766</v>
      </c>
      <c r="W329" s="149" t="s">
        <v>2767</v>
      </c>
      <c r="X329" s="149" t="s">
        <v>205</v>
      </c>
      <c r="Y329" s="149" t="s">
        <v>205</v>
      </c>
      <c r="Z329" s="149" t="s">
        <v>205</v>
      </c>
      <c r="AA329" s="149">
        <v>43</v>
      </c>
      <c r="AB329" s="149">
        <v>43</v>
      </c>
      <c r="AC329" s="149">
        <v>0</v>
      </c>
      <c r="AD329" s="149"/>
      <c r="AE329" s="147" t="s">
        <v>516</v>
      </c>
      <c r="AF329" s="147" t="s">
        <v>319</v>
      </c>
      <c r="AG329" s="149" t="s">
        <v>2768</v>
      </c>
      <c r="AH329" s="147" t="s">
        <v>485</v>
      </c>
      <c r="AI329" s="147" t="s">
        <v>2769</v>
      </c>
      <c r="AJ329" s="147" t="s">
        <v>485</v>
      </c>
      <c r="AK329" s="224" t="s">
        <v>487</v>
      </c>
      <c r="AL329" s="224" t="s">
        <v>487</v>
      </c>
      <c r="AM329" s="261" t="s">
        <v>487</v>
      </c>
      <c r="AN329" s="154" t="s">
        <v>2770</v>
      </c>
      <c r="AO329" s="154">
        <v>13271299957</v>
      </c>
      <c r="AP329" s="154" t="s">
        <v>2770</v>
      </c>
      <c r="AQ329" s="154"/>
      <c r="AR329" s="154"/>
      <c r="AS329" s="155" t="s">
        <v>234</v>
      </c>
      <c r="AT329" s="156" t="s">
        <v>2771</v>
      </c>
      <c r="AU329" s="154"/>
      <c r="AV329" s="157"/>
      <c r="AW329" s="155"/>
    </row>
    <row r="330" customFormat="1" ht="54" spans="1:49">
      <c r="A330" s="144">
        <v>313</v>
      </c>
      <c r="B330" s="149" t="s">
        <v>2772</v>
      </c>
      <c r="C330" s="148"/>
      <c r="D330" s="148" t="str">
        <f t="shared" si="8"/>
        <v>续建</v>
      </c>
      <c r="E330" s="148" t="s">
        <v>197</v>
      </c>
      <c r="F330" s="148"/>
      <c r="G330" s="149" t="s">
        <v>2773</v>
      </c>
      <c r="H330" s="150" t="s">
        <v>2497</v>
      </c>
      <c r="I330" s="189">
        <v>68000</v>
      </c>
      <c r="J330" s="147" t="s">
        <v>1092</v>
      </c>
      <c r="K330" s="147" t="s">
        <v>1093</v>
      </c>
      <c r="L330" s="180">
        <v>0</v>
      </c>
      <c r="M330" s="180">
        <v>68000</v>
      </c>
      <c r="N330" s="180">
        <v>0</v>
      </c>
      <c r="O330" s="180">
        <v>0</v>
      </c>
      <c r="P330" s="180">
        <v>0</v>
      </c>
      <c r="Q330" s="180">
        <v>12000</v>
      </c>
      <c r="R330" s="189">
        <v>52000</v>
      </c>
      <c r="S330" s="147" t="s">
        <v>2774</v>
      </c>
      <c r="T330" s="260" t="s">
        <v>2775</v>
      </c>
      <c r="U330" s="149" t="s">
        <v>2776</v>
      </c>
      <c r="V330" s="149" t="s">
        <v>2777</v>
      </c>
      <c r="W330" s="149" t="s">
        <v>2778</v>
      </c>
      <c r="X330" s="149" t="s">
        <v>205</v>
      </c>
      <c r="Y330" s="149" t="s">
        <v>205</v>
      </c>
      <c r="Z330" s="149" t="s">
        <v>205</v>
      </c>
      <c r="AA330" s="149">
        <v>42</v>
      </c>
      <c r="AB330" s="149">
        <v>42</v>
      </c>
      <c r="AC330" s="149">
        <v>0</v>
      </c>
      <c r="AD330" s="149"/>
      <c r="AE330" s="147" t="s">
        <v>516</v>
      </c>
      <c r="AF330" s="147" t="s">
        <v>319</v>
      </c>
      <c r="AG330" s="149" t="s">
        <v>2779</v>
      </c>
      <c r="AH330" s="147" t="s">
        <v>485</v>
      </c>
      <c r="AI330" s="147" t="s">
        <v>2780</v>
      </c>
      <c r="AJ330" s="147" t="s">
        <v>485</v>
      </c>
      <c r="AK330" s="224" t="s">
        <v>487</v>
      </c>
      <c r="AL330" s="224" t="s">
        <v>487</v>
      </c>
      <c r="AM330" s="261" t="s">
        <v>487</v>
      </c>
      <c r="AN330" s="154" t="s">
        <v>2781</v>
      </c>
      <c r="AO330" s="154">
        <v>18837442670</v>
      </c>
      <c r="AP330" s="154" t="s">
        <v>2781</v>
      </c>
      <c r="AQ330" s="154"/>
      <c r="AR330" s="154"/>
      <c r="AS330" s="155" t="s">
        <v>234</v>
      </c>
      <c r="AT330" s="156" t="s">
        <v>2733</v>
      </c>
      <c r="AU330" s="154"/>
      <c r="AV330" s="157"/>
      <c r="AW330" s="155"/>
    </row>
    <row r="331" customFormat="1" ht="54" spans="1:49">
      <c r="A331" s="144">
        <v>314</v>
      </c>
      <c r="B331" s="163" t="s">
        <v>2782</v>
      </c>
      <c r="C331" s="148"/>
      <c r="D331" s="148" t="str">
        <f t="shared" si="8"/>
        <v>续建</v>
      </c>
      <c r="E331" s="147" t="s">
        <v>197</v>
      </c>
      <c r="F331" s="148"/>
      <c r="G331" s="163" t="s">
        <v>2783</v>
      </c>
      <c r="H331" s="150" t="s">
        <v>771</v>
      </c>
      <c r="I331" s="189">
        <v>65000</v>
      </c>
      <c r="J331" s="207" t="s">
        <v>1092</v>
      </c>
      <c r="K331" s="207" t="s">
        <v>1093</v>
      </c>
      <c r="L331" s="169">
        <v>0</v>
      </c>
      <c r="M331" s="169">
        <v>65000</v>
      </c>
      <c r="N331" s="169"/>
      <c r="O331" s="169"/>
      <c r="P331" s="169"/>
      <c r="Q331" s="169">
        <v>45000</v>
      </c>
      <c r="R331" s="189">
        <v>20000</v>
      </c>
      <c r="S331" s="207" t="s">
        <v>504</v>
      </c>
      <c r="T331" s="147" t="s">
        <v>2456</v>
      </c>
      <c r="U331" s="148" t="s">
        <v>2784</v>
      </c>
      <c r="V331" s="147" t="s">
        <v>2785</v>
      </c>
      <c r="W331" s="147" t="s">
        <v>2786</v>
      </c>
      <c r="X331" s="147" t="s">
        <v>205</v>
      </c>
      <c r="Y331" s="147" t="s">
        <v>205</v>
      </c>
      <c r="Z331" s="147" t="s">
        <v>2787</v>
      </c>
      <c r="AA331" s="206">
        <v>116</v>
      </c>
      <c r="AB331" s="231">
        <v>116</v>
      </c>
      <c r="AC331" s="231">
        <v>0</v>
      </c>
      <c r="AD331" s="162"/>
      <c r="AE331" s="147" t="s">
        <v>219</v>
      </c>
      <c r="AF331" s="147" t="s">
        <v>219</v>
      </c>
      <c r="AG331" s="163" t="s">
        <v>2788</v>
      </c>
      <c r="AH331" s="148" t="s">
        <v>378</v>
      </c>
      <c r="AI331" s="163" t="s">
        <v>2789</v>
      </c>
      <c r="AJ331" s="148" t="s">
        <v>2094</v>
      </c>
      <c r="AK331" s="147" t="s">
        <v>378</v>
      </c>
      <c r="AL331" s="147" t="s">
        <v>378</v>
      </c>
      <c r="AM331" s="151" t="s">
        <v>2095</v>
      </c>
      <c r="AN331" s="175" t="s">
        <v>2790</v>
      </c>
      <c r="AO331" s="154" t="s">
        <v>2095</v>
      </c>
      <c r="AP331" s="154">
        <v>2750566</v>
      </c>
      <c r="AQ331" s="154" t="s">
        <v>2790</v>
      </c>
      <c r="AR331" s="143"/>
      <c r="AS331" s="154" t="s">
        <v>261</v>
      </c>
      <c r="AT331" s="156" t="s">
        <v>2791</v>
      </c>
      <c r="AU331" s="154" t="s">
        <v>219</v>
      </c>
      <c r="AV331" s="151" t="s">
        <v>262</v>
      </c>
      <c r="AW331" s="154"/>
    </row>
    <row r="332" customFormat="1" ht="81" spans="1:49">
      <c r="A332" s="144">
        <v>315</v>
      </c>
      <c r="B332" s="149" t="s">
        <v>2792</v>
      </c>
      <c r="C332" s="148"/>
      <c r="D332" s="148" t="str">
        <f t="shared" si="8"/>
        <v>续建</v>
      </c>
      <c r="E332" s="148" t="s">
        <v>225</v>
      </c>
      <c r="F332" s="148"/>
      <c r="G332" s="149" t="s">
        <v>2793</v>
      </c>
      <c r="H332" s="150" t="s">
        <v>2794</v>
      </c>
      <c r="I332" s="189">
        <v>62000</v>
      </c>
      <c r="J332" s="147" t="s">
        <v>1092</v>
      </c>
      <c r="K332" s="147" t="s">
        <v>1093</v>
      </c>
      <c r="L332" s="180">
        <v>0</v>
      </c>
      <c r="M332" s="180">
        <v>62000</v>
      </c>
      <c r="N332" s="180">
        <v>0</v>
      </c>
      <c r="O332" s="180">
        <v>0</v>
      </c>
      <c r="P332" s="180">
        <v>0</v>
      </c>
      <c r="Q332" s="180">
        <v>35000</v>
      </c>
      <c r="R332" s="189">
        <v>30000</v>
      </c>
      <c r="S332" s="147" t="s">
        <v>252</v>
      </c>
      <c r="T332" s="260" t="s">
        <v>2795</v>
      </c>
      <c r="U332" s="149" t="s">
        <v>2796</v>
      </c>
      <c r="V332" s="149" t="s">
        <v>2797</v>
      </c>
      <c r="W332" s="149" t="s">
        <v>2798</v>
      </c>
      <c r="X332" s="149" t="s">
        <v>205</v>
      </c>
      <c r="Y332" s="149" t="s">
        <v>205</v>
      </c>
      <c r="Z332" s="149" t="s">
        <v>2799</v>
      </c>
      <c r="AA332" s="149">
        <v>24.1</v>
      </c>
      <c r="AB332" s="149">
        <v>24.1</v>
      </c>
      <c r="AC332" s="149">
        <v>0</v>
      </c>
      <c r="AD332" s="149"/>
      <c r="AE332" s="147" t="s">
        <v>579</v>
      </c>
      <c r="AF332" s="147" t="s">
        <v>580</v>
      </c>
      <c r="AG332" s="149" t="s">
        <v>2800</v>
      </c>
      <c r="AH332" s="147" t="s">
        <v>485</v>
      </c>
      <c r="AI332" s="147" t="s">
        <v>2801</v>
      </c>
      <c r="AJ332" s="147" t="s">
        <v>485</v>
      </c>
      <c r="AK332" s="224" t="s">
        <v>487</v>
      </c>
      <c r="AL332" s="224" t="s">
        <v>487</v>
      </c>
      <c r="AM332" s="261" t="s">
        <v>487</v>
      </c>
      <c r="AN332" s="154" t="s">
        <v>1272</v>
      </c>
      <c r="AO332" s="154">
        <v>18939405001</v>
      </c>
      <c r="AP332" s="154" t="s">
        <v>1272</v>
      </c>
      <c r="AQ332" s="154"/>
      <c r="AR332" s="154"/>
      <c r="AS332" s="155" t="s">
        <v>234</v>
      </c>
      <c r="AT332" s="156" t="s">
        <v>2802</v>
      </c>
      <c r="AU332" s="154"/>
      <c r="AV332" s="157"/>
      <c r="AW332" s="155"/>
    </row>
    <row r="333" customFormat="1" ht="40.5" spans="1:49">
      <c r="A333" s="144">
        <v>316</v>
      </c>
      <c r="B333" s="163" t="s">
        <v>2803</v>
      </c>
      <c r="C333" s="148"/>
      <c r="D333" s="148" t="str">
        <f t="shared" si="8"/>
        <v>续建</v>
      </c>
      <c r="E333" s="148" t="s">
        <v>197</v>
      </c>
      <c r="F333" s="148"/>
      <c r="G333" s="172" t="s">
        <v>2804</v>
      </c>
      <c r="H333" s="150" t="s">
        <v>132</v>
      </c>
      <c r="I333" s="189">
        <v>60000</v>
      </c>
      <c r="J333" s="148" t="s">
        <v>1092</v>
      </c>
      <c r="K333" s="148" t="s">
        <v>1093</v>
      </c>
      <c r="L333" s="169">
        <v>0</v>
      </c>
      <c r="M333" s="169">
        <v>60000</v>
      </c>
      <c r="N333" s="169">
        <v>0</v>
      </c>
      <c r="O333" s="169">
        <v>0</v>
      </c>
      <c r="P333" s="169">
        <v>0</v>
      </c>
      <c r="Q333" s="169">
        <v>30000</v>
      </c>
      <c r="R333" s="190">
        <v>30000</v>
      </c>
      <c r="S333" s="186" t="s">
        <v>504</v>
      </c>
      <c r="T333" s="149" t="s">
        <v>825</v>
      </c>
      <c r="U333" s="191" t="s">
        <v>2805</v>
      </c>
      <c r="V333" s="191" t="s">
        <v>205</v>
      </c>
      <c r="W333" s="191" t="s">
        <v>2806</v>
      </c>
      <c r="X333" s="191" t="s">
        <v>269</v>
      </c>
      <c r="Y333" s="191" t="s">
        <v>269</v>
      </c>
      <c r="Z333" s="191" t="s">
        <v>205</v>
      </c>
      <c r="AA333" s="191">
        <v>0</v>
      </c>
      <c r="AB333" s="159">
        <v>0</v>
      </c>
      <c r="AC333" s="159">
        <v>0</v>
      </c>
      <c r="AD333" s="171"/>
      <c r="AE333" s="147" t="s">
        <v>219</v>
      </c>
      <c r="AF333" s="147" t="s">
        <v>219</v>
      </c>
      <c r="AG333" s="147" t="s">
        <v>2807</v>
      </c>
      <c r="AH333" s="147" t="s">
        <v>272</v>
      </c>
      <c r="AI333" s="149" t="s">
        <v>2808</v>
      </c>
      <c r="AJ333" s="147" t="s">
        <v>272</v>
      </c>
      <c r="AK333" s="147" t="s">
        <v>272</v>
      </c>
      <c r="AL333" s="147" t="s">
        <v>272</v>
      </c>
      <c r="AM333" s="151" t="s">
        <v>2809</v>
      </c>
      <c r="AN333" s="175">
        <v>15649840200</v>
      </c>
      <c r="AO333" s="154" t="s">
        <v>2810</v>
      </c>
      <c r="AP333" s="154"/>
      <c r="AQ333" s="154">
        <v>15936265158</v>
      </c>
      <c r="AR333" s="143"/>
      <c r="AS333" s="154" t="s">
        <v>234</v>
      </c>
      <c r="AT333" s="192" t="s">
        <v>2811</v>
      </c>
      <c r="AU333" s="154"/>
      <c r="AV333" s="284"/>
      <c r="AW333" s="284"/>
    </row>
    <row r="334" customFormat="1" ht="81" spans="1:49">
      <c r="A334" s="144">
        <v>317</v>
      </c>
      <c r="B334" s="163" t="s">
        <v>2812</v>
      </c>
      <c r="C334" s="148"/>
      <c r="D334" s="148" t="str">
        <f t="shared" si="8"/>
        <v>续建</v>
      </c>
      <c r="E334" s="147" t="s">
        <v>197</v>
      </c>
      <c r="F334" s="148"/>
      <c r="G334" s="149" t="s">
        <v>2813</v>
      </c>
      <c r="H334" s="150" t="s">
        <v>2814</v>
      </c>
      <c r="I334" s="189">
        <v>60000</v>
      </c>
      <c r="J334" s="207" t="s">
        <v>1092</v>
      </c>
      <c r="K334" s="207" t="s">
        <v>1093</v>
      </c>
      <c r="L334" s="169">
        <v>0</v>
      </c>
      <c r="M334" s="169">
        <v>60000</v>
      </c>
      <c r="N334" s="169"/>
      <c r="O334" s="169"/>
      <c r="P334" s="169"/>
      <c r="Q334" s="169">
        <v>40000</v>
      </c>
      <c r="R334" s="189">
        <v>20000</v>
      </c>
      <c r="S334" s="207" t="s">
        <v>504</v>
      </c>
      <c r="T334" s="149" t="s">
        <v>1605</v>
      </c>
      <c r="U334" s="149" t="s">
        <v>2815</v>
      </c>
      <c r="V334" s="149" t="s">
        <v>2816</v>
      </c>
      <c r="W334" s="149" t="s">
        <v>2817</v>
      </c>
      <c r="X334" s="149" t="s">
        <v>205</v>
      </c>
      <c r="Y334" s="149" t="s">
        <v>205</v>
      </c>
      <c r="Z334" s="149" t="s">
        <v>2818</v>
      </c>
      <c r="AA334" s="191">
        <v>44</v>
      </c>
      <c r="AB334" s="159">
        <v>44</v>
      </c>
      <c r="AC334" s="159">
        <v>0</v>
      </c>
      <c r="AD334" s="171"/>
      <c r="AE334" s="147" t="s">
        <v>219</v>
      </c>
      <c r="AF334" s="147" t="s">
        <v>219</v>
      </c>
      <c r="AG334" s="163" t="s">
        <v>2819</v>
      </c>
      <c r="AH334" s="147" t="s">
        <v>378</v>
      </c>
      <c r="AI334" s="149" t="s">
        <v>2789</v>
      </c>
      <c r="AJ334" s="147" t="s">
        <v>2094</v>
      </c>
      <c r="AK334" s="147" t="s">
        <v>378</v>
      </c>
      <c r="AL334" s="147" t="s">
        <v>378</v>
      </c>
      <c r="AM334" s="151" t="s">
        <v>2820</v>
      </c>
      <c r="AN334" s="175">
        <v>18922051692</v>
      </c>
      <c r="AO334" s="154" t="s">
        <v>2820</v>
      </c>
      <c r="AP334" s="154">
        <v>2750566</v>
      </c>
      <c r="AQ334" s="154">
        <v>18922051692</v>
      </c>
      <c r="AR334" s="143"/>
      <c r="AS334" s="154" t="s">
        <v>234</v>
      </c>
      <c r="AT334" s="156" t="s">
        <v>2821</v>
      </c>
      <c r="AU334" s="154" t="s">
        <v>219</v>
      </c>
      <c r="AV334" s="285"/>
      <c r="AW334" s="285"/>
    </row>
    <row r="335" s="38" customFormat="1" ht="54" spans="1:49">
      <c r="A335" s="144">
        <v>318</v>
      </c>
      <c r="B335" s="163" t="s">
        <v>2822</v>
      </c>
      <c r="C335" s="148"/>
      <c r="D335" s="148" t="str">
        <f t="shared" si="8"/>
        <v>续建</v>
      </c>
      <c r="E335" s="147" t="s">
        <v>197</v>
      </c>
      <c r="F335" s="148"/>
      <c r="G335" s="163" t="s">
        <v>2823</v>
      </c>
      <c r="H335" s="150" t="s">
        <v>2824</v>
      </c>
      <c r="I335" s="189">
        <v>60000</v>
      </c>
      <c r="J335" s="147" t="s">
        <v>1092</v>
      </c>
      <c r="K335" s="147" t="s">
        <v>1093</v>
      </c>
      <c r="L335" s="169">
        <v>0</v>
      </c>
      <c r="M335" s="169">
        <v>60000</v>
      </c>
      <c r="N335" s="169"/>
      <c r="O335" s="169"/>
      <c r="P335" s="169"/>
      <c r="Q335" s="169">
        <v>40000</v>
      </c>
      <c r="R335" s="189">
        <v>20000</v>
      </c>
      <c r="S335" s="207" t="s">
        <v>504</v>
      </c>
      <c r="T335" s="149" t="s">
        <v>826</v>
      </c>
      <c r="U335" s="149" t="s">
        <v>2825</v>
      </c>
      <c r="V335" s="149" t="s">
        <v>2826</v>
      </c>
      <c r="W335" s="149" t="s">
        <v>2588</v>
      </c>
      <c r="X335" s="149" t="s">
        <v>205</v>
      </c>
      <c r="Y335" s="149" t="s">
        <v>205</v>
      </c>
      <c r="Z335" s="149" t="s">
        <v>2827</v>
      </c>
      <c r="AA335" s="191">
        <v>69</v>
      </c>
      <c r="AB335" s="159">
        <v>69</v>
      </c>
      <c r="AC335" s="159">
        <v>0</v>
      </c>
      <c r="AD335" s="171"/>
      <c r="AE335" s="147" t="s">
        <v>1147</v>
      </c>
      <c r="AF335" s="147" t="s">
        <v>1148</v>
      </c>
      <c r="AG335" s="149" t="s">
        <v>2828</v>
      </c>
      <c r="AH335" s="147" t="s">
        <v>378</v>
      </c>
      <c r="AI335" s="147" t="s">
        <v>379</v>
      </c>
      <c r="AJ335" s="147" t="s">
        <v>380</v>
      </c>
      <c r="AK335" s="147" t="s">
        <v>378</v>
      </c>
      <c r="AL335" s="147" t="s">
        <v>378</v>
      </c>
      <c r="AM335" s="151" t="s">
        <v>2829</v>
      </c>
      <c r="AN335" s="175">
        <v>13782315700</v>
      </c>
      <c r="AO335" s="154" t="s">
        <v>2829</v>
      </c>
      <c r="AP335" s="154">
        <v>2750566</v>
      </c>
      <c r="AQ335" s="154">
        <v>13782315700</v>
      </c>
      <c r="AR335" s="143"/>
      <c r="AS335" s="154" t="s">
        <v>234</v>
      </c>
      <c r="AT335" s="156" t="s">
        <v>2830</v>
      </c>
      <c r="AU335" s="154" t="s">
        <v>219</v>
      </c>
      <c r="AV335" s="285"/>
      <c r="AW335" s="285"/>
    </row>
    <row r="336" customFormat="1" ht="67.5" spans="1:49">
      <c r="A336" s="144">
        <v>319</v>
      </c>
      <c r="B336" s="163" t="s">
        <v>2831</v>
      </c>
      <c r="C336" s="148"/>
      <c r="D336" s="148" t="str">
        <f t="shared" si="8"/>
        <v>续建</v>
      </c>
      <c r="E336" s="147" t="s">
        <v>197</v>
      </c>
      <c r="F336" s="148"/>
      <c r="G336" s="149" t="s">
        <v>2832</v>
      </c>
      <c r="H336" s="150" t="s">
        <v>2833</v>
      </c>
      <c r="I336" s="189">
        <v>56642</v>
      </c>
      <c r="J336" s="207" t="s">
        <v>1092</v>
      </c>
      <c r="K336" s="207" t="s">
        <v>1145</v>
      </c>
      <c r="L336" s="169">
        <v>0</v>
      </c>
      <c r="M336" s="169">
        <v>56642</v>
      </c>
      <c r="N336" s="169"/>
      <c r="O336" s="169"/>
      <c r="P336" s="169"/>
      <c r="Q336" s="169">
        <v>30000</v>
      </c>
      <c r="R336" s="189">
        <v>26642</v>
      </c>
      <c r="S336" s="147" t="s">
        <v>252</v>
      </c>
      <c r="T336" s="149" t="s">
        <v>2834</v>
      </c>
      <c r="U336" s="149" t="s">
        <v>2835</v>
      </c>
      <c r="V336" s="149" t="s">
        <v>2836</v>
      </c>
      <c r="W336" s="149" t="s">
        <v>617</v>
      </c>
      <c r="X336" s="149" t="s">
        <v>205</v>
      </c>
      <c r="Y336" s="149" t="s">
        <v>205</v>
      </c>
      <c r="Z336" s="149" t="s">
        <v>2837</v>
      </c>
      <c r="AA336" s="191">
        <v>177</v>
      </c>
      <c r="AB336" s="159">
        <v>177</v>
      </c>
      <c r="AC336" s="159">
        <v>0</v>
      </c>
      <c r="AD336" s="171"/>
      <c r="AE336" s="147" t="s">
        <v>219</v>
      </c>
      <c r="AF336" s="147" t="s">
        <v>219</v>
      </c>
      <c r="AG336" s="149" t="s">
        <v>2838</v>
      </c>
      <c r="AH336" s="147" t="s">
        <v>378</v>
      </c>
      <c r="AI336" s="147" t="s">
        <v>1134</v>
      </c>
      <c r="AJ336" s="147" t="s">
        <v>1136</v>
      </c>
      <c r="AK336" s="147" t="s">
        <v>378</v>
      </c>
      <c r="AL336" s="147" t="s">
        <v>378</v>
      </c>
      <c r="AM336" s="151" t="s">
        <v>2839</v>
      </c>
      <c r="AN336" s="175">
        <v>17737285800</v>
      </c>
      <c r="AO336" s="154" t="s">
        <v>2839</v>
      </c>
      <c r="AP336" s="154">
        <v>2750566</v>
      </c>
      <c r="AQ336" s="154">
        <v>17737285800</v>
      </c>
      <c r="AR336" s="143"/>
      <c r="AS336" s="154" t="s">
        <v>234</v>
      </c>
      <c r="AT336" s="156" t="s">
        <v>2840</v>
      </c>
      <c r="AU336" s="154" t="s">
        <v>2841</v>
      </c>
      <c r="AV336" s="151" t="s">
        <v>2410</v>
      </c>
      <c r="AW336" s="154"/>
    </row>
    <row r="337" customFormat="1" ht="54" spans="1:49">
      <c r="A337" s="144">
        <v>320</v>
      </c>
      <c r="B337" s="163" t="s">
        <v>2842</v>
      </c>
      <c r="C337" s="148"/>
      <c r="D337" s="148" t="str">
        <f t="shared" si="8"/>
        <v>续建</v>
      </c>
      <c r="E337" s="147" t="s">
        <v>197</v>
      </c>
      <c r="F337" s="148"/>
      <c r="G337" s="236" t="s">
        <v>2843</v>
      </c>
      <c r="H337" s="150" t="s">
        <v>2844</v>
      </c>
      <c r="I337" s="189">
        <v>56000</v>
      </c>
      <c r="J337" s="207" t="s">
        <v>1092</v>
      </c>
      <c r="K337" s="207" t="s">
        <v>1093</v>
      </c>
      <c r="L337" s="169">
        <v>0</v>
      </c>
      <c r="M337" s="169">
        <v>56000</v>
      </c>
      <c r="N337" s="169"/>
      <c r="O337" s="169"/>
      <c r="P337" s="169"/>
      <c r="Q337" s="169">
        <v>18000</v>
      </c>
      <c r="R337" s="189">
        <v>38000</v>
      </c>
      <c r="S337" s="207" t="s">
        <v>504</v>
      </c>
      <c r="T337" s="149" t="s">
        <v>826</v>
      </c>
      <c r="U337" s="236" t="s">
        <v>2845</v>
      </c>
      <c r="V337" s="159" t="s">
        <v>2846</v>
      </c>
      <c r="W337" s="159" t="s">
        <v>205</v>
      </c>
      <c r="X337" s="149" t="s">
        <v>205</v>
      </c>
      <c r="Y337" s="149" t="s">
        <v>205</v>
      </c>
      <c r="Z337" s="159" t="s">
        <v>2846</v>
      </c>
      <c r="AA337" s="191">
        <v>0</v>
      </c>
      <c r="AB337" s="159">
        <v>0</v>
      </c>
      <c r="AC337" s="159">
        <v>0</v>
      </c>
      <c r="AD337" s="171"/>
      <c r="AE337" s="147" t="s">
        <v>1147</v>
      </c>
      <c r="AF337" s="147" t="s">
        <v>580</v>
      </c>
      <c r="AG337" s="236" t="s">
        <v>2847</v>
      </c>
      <c r="AH337" s="147" t="s">
        <v>378</v>
      </c>
      <c r="AI337" s="147" t="s">
        <v>379</v>
      </c>
      <c r="AJ337" s="147" t="s">
        <v>380</v>
      </c>
      <c r="AK337" s="147" t="s">
        <v>378</v>
      </c>
      <c r="AL337" s="147" t="s">
        <v>378</v>
      </c>
      <c r="AM337" s="151" t="s">
        <v>1488</v>
      </c>
      <c r="AN337" s="175">
        <v>13937445818</v>
      </c>
      <c r="AO337" s="154" t="s">
        <v>1488</v>
      </c>
      <c r="AP337" s="154">
        <v>2750566</v>
      </c>
      <c r="AQ337" s="154">
        <v>13937445818</v>
      </c>
      <c r="AR337" s="143"/>
      <c r="AS337" s="154" t="s">
        <v>234</v>
      </c>
      <c r="AT337" s="156" t="s">
        <v>2848</v>
      </c>
      <c r="AU337" s="154" t="s">
        <v>219</v>
      </c>
      <c r="AV337" s="151"/>
      <c r="AW337" s="154"/>
    </row>
    <row r="338" customFormat="1" ht="54" spans="1:49">
      <c r="A338" s="144">
        <v>321</v>
      </c>
      <c r="B338" s="163" t="s">
        <v>2849</v>
      </c>
      <c r="C338" s="148"/>
      <c r="D338" s="148" t="str">
        <f t="shared" si="8"/>
        <v>续建</v>
      </c>
      <c r="E338" s="147" t="s">
        <v>197</v>
      </c>
      <c r="F338" s="148"/>
      <c r="G338" s="191" t="s">
        <v>2850</v>
      </c>
      <c r="H338" s="150" t="s">
        <v>2851</v>
      </c>
      <c r="I338" s="189">
        <v>56000</v>
      </c>
      <c r="J338" s="207" t="s">
        <v>1092</v>
      </c>
      <c r="K338" s="207" t="s">
        <v>1093</v>
      </c>
      <c r="L338" s="169">
        <v>0</v>
      </c>
      <c r="M338" s="169">
        <v>56000</v>
      </c>
      <c r="N338" s="169"/>
      <c r="O338" s="169"/>
      <c r="P338" s="169"/>
      <c r="Q338" s="169">
        <v>16000</v>
      </c>
      <c r="R338" s="190">
        <v>25000</v>
      </c>
      <c r="S338" s="207" t="s">
        <v>504</v>
      </c>
      <c r="T338" s="149" t="s">
        <v>2440</v>
      </c>
      <c r="U338" s="149" t="s">
        <v>2852</v>
      </c>
      <c r="V338" s="149" t="s">
        <v>1486</v>
      </c>
      <c r="W338" s="149" t="s">
        <v>2853</v>
      </c>
      <c r="X338" s="149" t="s">
        <v>205</v>
      </c>
      <c r="Y338" s="149" t="s">
        <v>205</v>
      </c>
      <c r="Z338" s="149" t="s">
        <v>1486</v>
      </c>
      <c r="AA338" s="191">
        <v>20</v>
      </c>
      <c r="AB338" s="159">
        <v>20</v>
      </c>
      <c r="AC338" s="159">
        <v>0</v>
      </c>
      <c r="AD338" s="171"/>
      <c r="AE338" s="147" t="s">
        <v>1287</v>
      </c>
      <c r="AF338" s="147" t="s">
        <v>1288</v>
      </c>
      <c r="AG338" s="163" t="s">
        <v>2854</v>
      </c>
      <c r="AH338" s="147" t="s">
        <v>378</v>
      </c>
      <c r="AI338" s="147" t="s">
        <v>2855</v>
      </c>
      <c r="AJ338" s="206" t="s">
        <v>2856</v>
      </c>
      <c r="AK338" s="147" t="s">
        <v>378</v>
      </c>
      <c r="AL338" s="147" t="s">
        <v>378</v>
      </c>
      <c r="AM338" s="151" t="s">
        <v>2857</v>
      </c>
      <c r="AN338" s="175">
        <v>17630986808</v>
      </c>
      <c r="AO338" s="154" t="s">
        <v>2857</v>
      </c>
      <c r="AP338" s="154">
        <v>2750566</v>
      </c>
      <c r="AQ338" s="154">
        <v>17630986808</v>
      </c>
      <c r="AR338" s="143"/>
      <c r="AS338" s="154" t="s">
        <v>234</v>
      </c>
      <c r="AT338" s="156" t="s">
        <v>2858</v>
      </c>
      <c r="AU338" s="154" t="s">
        <v>219</v>
      </c>
      <c r="AV338" s="151"/>
      <c r="AW338" s="154"/>
    </row>
    <row r="339" customFormat="1" ht="40.5" spans="1:49">
      <c r="A339" s="144">
        <v>322</v>
      </c>
      <c r="B339" s="149" t="s">
        <v>2859</v>
      </c>
      <c r="C339" s="148"/>
      <c r="D339" s="148" t="str">
        <f t="shared" si="8"/>
        <v>续建</v>
      </c>
      <c r="E339" s="148" t="s">
        <v>197</v>
      </c>
      <c r="F339" s="148"/>
      <c r="G339" s="159" t="s">
        <v>2860</v>
      </c>
      <c r="H339" s="178" t="s">
        <v>2688</v>
      </c>
      <c r="I339" s="190">
        <v>55000</v>
      </c>
      <c r="J339" s="162" t="s">
        <v>1092</v>
      </c>
      <c r="K339" s="162" t="s">
        <v>1093</v>
      </c>
      <c r="L339" s="168">
        <v>0</v>
      </c>
      <c r="M339" s="266">
        <v>5500</v>
      </c>
      <c r="N339" s="168">
        <v>0</v>
      </c>
      <c r="O339" s="168">
        <v>0</v>
      </c>
      <c r="P339" s="168">
        <v>0</v>
      </c>
      <c r="Q339" s="169"/>
      <c r="R339" s="189">
        <v>30000</v>
      </c>
      <c r="S339" s="201" t="s">
        <v>2861</v>
      </c>
      <c r="T339" s="149"/>
      <c r="U339" s="202" t="s">
        <v>577</v>
      </c>
      <c r="V339" s="149" t="s">
        <v>205</v>
      </c>
      <c r="W339" s="149" t="s">
        <v>578</v>
      </c>
      <c r="X339" s="149" t="s">
        <v>205</v>
      </c>
      <c r="Y339" s="149" t="s">
        <v>205</v>
      </c>
      <c r="Z339" s="149" t="s">
        <v>205</v>
      </c>
      <c r="AA339" s="170">
        <v>0</v>
      </c>
      <c r="AB339" s="170">
        <v>0</v>
      </c>
      <c r="AC339" s="170">
        <v>0</v>
      </c>
      <c r="AD339" s="171"/>
      <c r="AE339" s="147" t="s">
        <v>219</v>
      </c>
      <c r="AF339" s="147" t="s">
        <v>219</v>
      </c>
      <c r="AG339" s="201" t="s">
        <v>2862</v>
      </c>
      <c r="AH339" s="147" t="s">
        <v>221</v>
      </c>
      <c r="AI339" s="172" t="s">
        <v>245</v>
      </c>
      <c r="AJ339" s="147"/>
      <c r="AK339" s="147" t="s">
        <v>221</v>
      </c>
      <c r="AL339" s="147" t="s">
        <v>221</v>
      </c>
      <c r="AM339" s="173" t="s">
        <v>133</v>
      </c>
      <c r="AN339" s="174" t="s">
        <v>232</v>
      </c>
      <c r="AO339" s="152" t="s">
        <v>2863</v>
      </c>
      <c r="AP339" s="154"/>
      <c r="AQ339" s="175"/>
      <c r="AR339" s="143"/>
      <c r="AS339" s="155" t="s">
        <v>234</v>
      </c>
      <c r="AT339" s="156" t="s">
        <v>2864</v>
      </c>
      <c r="AU339" s="155"/>
      <c r="AV339" s="157"/>
      <c r="AW339" s="155"/>
    </row>
    <row r="340" customFormat="1" ht="54" spans="1:49">
      <c r="A340" s="144">
        <v>323</v>
      </c>
      <c r="B340" s="163" t="s">
        <v>2865</v>
      </c>
      <c r="C340" s="148"/>
      <c r="D340" s="148" t="str">
        <f t="shared" si="8"/>
        <v>续建</v>
      </c>
      <c r="E340" s="147" t="s">
        <v>197</v>
      </c>
      <c r="F340" s="148"/>
      <c r="G340" s="159" t="s">
        <v>2866</v>
      </c>
      <c r="H340" s="150" t="s">
        <v>2585</v>
      </c>
      <c r="I340" s="189">
        <v>52000</v>
      </c>
      <c r="J340" s="207" t="s">
        <v>1092</v>
      </c>
      <c r="K340" s="207" t="s">
        <v>1145</v>
      </c>
      <c r="L340" s="169">
        <v>0</v>
      </c>
      <c r="M340" s="169">
        <v>52000</v>
      </c>
      <c r="N340" s="169"/>
      <c r="O340" s="169"/>
      <c r="P340" s="169"/>
      <c r="Q340" s="169">
        <v>30000</v>
      </c>
      <c r="R340" s="189">
        <v>22000</v>
      </c>
      <c r="S340" s="207" t="s">
        <v>504</v>
      </c>
      <c r="T340" s="149" t="s">
        <v>1605</v>
      </c>
      <c r="U340" s="159" t="s">
        <v>2867</v>
      </c>
      <c r="V340" s="159" t="s">
        <v>2588</v>
      </c>
      <c r="W340" s="159" t="s">
        <v>2588</v>
      </c>
      <c r="X340" s="149" t="s">
        <v>205</v>
      </c>
      <c r="Y340" s="149" t="s">
        <v>205</v>
      </c>
      <c r="Z340" s="159" t="s">
        <v>2868</v>
      </c>
      <c r="AA340" s="191">
        <v>0</v>
      </c>
      <c r="AB340" s="159">
        <v>0</v>
      </c>
      <c r="AC340" s="159">
        <v>0</v>
      </c>
      <c r="AD340" s="171"/>
      <c r="AE340" s="147" t="s">
        <v>219</v>
      </c>
      <c r="AF340" s="147" t="s">
        <v>219</v>
      </c>
      <c r="AG340" s="159" t="s">
        <v>2869</v>
      </c>
      <c r="AH340" s="147" t="s">
        <v>378</v>
      </c>
      <c r="AI340" s="147" t="s">
        <v>709</v>
      </c>
      <c r="AJ340" s="147" t="s">
        <v>710</v>
      </c>
      <c r="AK340" s="147" t="s">
        <v>378</v>
      </c>
      <c r="AL340" s="147" t="s">
        <v>378</v>
      </c>
      <c r="AM340" s="151" t="s">
        <v>2870</v>
      </c>
      <c r="AN340" s="175">
        <v>15136811633</v>
      </c>
      <c r="AO340" s="154" t="s">
        <v>2870</v>
      </c>
      <c r="AP340" s="154">
        <v>2750566</v>
      </c>
      <c r="AQ340" s="154">
        <v>15136811633</v>
      </c>
      <c r="AR340" s="143"/>
      <c r="AS340" s="154" t="s">
        <v>234</v>
      </c>
      <c r="AT340" s="156" t="s">
        <v>2871</v>
      </c>
      <c r="AU340" s="154" t="s">
        <v>219</v>
      </c>
      <c r="AV340" s="151"/>
      <c r="AW340" s="154"/>
    </row>
    <row r="341" customFormat="1" ht="40.5" spans="1:49">
      <c r="A341" s="144">
        <v>324</v>
      </c>
      <c r="B341" s="163" t="s">
        <v>2872</v>
      </c>
      <c r="C341" s="148"/>
      <c r="D341" s="148" t="str">
        <f t="shared" si="8"/>
        <v>续建</v>
      </c>
      <c r="E341" s="148" t="s">
        <v>197</v>
      </c>
      <c r="F341" s="148"/>
      <c r="G341" s="172" t="s">
        <v>2873</v>
      </c>
      <c r="H341" s="150" t="s">
        <v>132</v>
      </c>
      <c r="I341" s="189">
        <v>50000</v>
      </c>
      <c r="J341" s="148" t="s">
        <v>1092</v>
      </c>
      <c r="K341" s="148" t="s">
        <v>1093</v>
      </c>
      <c r="L341" s="169">
        <v>0</v>
      </c>
      <c r="M341" s="169">
        <v>50000</v>
      </c>
      <c r="N341" s="169">
        <v>0</v>
      </c>
      <c r="O341" s="169">
        <v>0</v>
      </c>
      <c r="P341" s="169">
        <v>0</v>
      </c>
      <c r="Q341" s="169">
        <v>20000</v>
      </c>
      <c r="R341" s="190">
        <v>30000</v>
      </c>
      <c r="S341" s="206" t="s">
        <v>504</v>
      </c>
      <c r="T341" s="149" t="s">
        <v>2874</v>
      </c>
      <c r="U341" s="191" t="s">
        <v>2875</v>
      </c>
      <c r="V341" s="191" t="s">
        <v>269</v>
      </c>
      <c r="W341" s="191" t="s">
        <v>2876</v>
      </c>
      <c r="X341" s="191" t="s">
        <v>269</v>
      </c>
      <c r="Y341" s="191" t="s">
        <v>269</v>
      </c>
      <c r="Z341" s="191" t="s">
        <v>256</v>
      </c>
      <c r="AA341" s="191">
        <v>35</v>
      </c>
      <c r="AB341" s="159">
        <v>35</v>
      </c>
      <c r="AC341" s="159">
        <v>0</v>
      </c>
      <c r="AD341" s="171"/>
      <c r="AE341" s="147" t="s">
        <v>579</v>
      </c>
      <c r="AF341" s="147" t="s">
        <v>580</v>
      </c>
      <c r="AG341" s="149" t="s">
        <v>2877</v>
      </c>
      <c r="AH341" s="147" t="s">
        <v>272</v>
      </c>
      <c r="AI341" s="147" t="s">
        <v>2878</v>
      </c>
      <c r="AJ341" s="147" t="s">
        <v>272</v>
      </c>
      <c r="AK341" s="147" t="s">
        <v>272</v>
      </c>
      <c r="AL341" s="147" t="s">
        <v>272</v>
      </c>
      <c r="AM341" s="151" t="s">
        <v>2879</v>
      </c>
      <c r="AN341" s="175">
        <v>13937469175</v>
      </c>
      <c r="AO341" s="154" t="s">
        <v>2879</v>
      </c>
      <c r="AP341" s="154"/>
      <c r="AQ341" s="154">
        <v>13937469175</v>
      </c>
      <c r="AR341" s="143"/>
      <c r="AS341" s="154" t="s">
        <v>234</v>
      </c>
      <c r="AT341" s="192" t="s">
        <v>2880</v>
      </c>
      <c r="AU341" s="154"/>
      <c r="AV341" s="157"/>
      <c r="AW341" s="155"/>
    </row>
    <row r="342" customFormat="1" ht="40.5" spans="1:49">
      <c r="A342" s="144">
        <v>325</v>
      </c>
      <c r="B342" s="163" t="s">
        <v>2881</v>
      </c>
      <c r="C342" s="148"/>
      <c r="D342" s="148" t="str">
        <f t="shared" si="8"/>
        <v>续建</v>
      </c>
      <c r="E342" s="148" t="s">
        <v>197</v>
      </c>
      <c r="F342" s="148"/>
      <c r="G342" s="172" t="s">
        <v>2882</v>
      </c>
      <c r="H342" s="150" t="s">
        <v>2883</v>
      </c>
      <c r="I342" s="189">
        <v>50000</v>
      </c>
      <c r="J342" s="148" t="s">
        <v>1092</v>
      </c>
      <c r="K342" s="148" t="s">
        <v>1093</v>
      </c>
      <c r="L342" s="169">
        <v>0</v>
      </c>
      <c r="M342" s="169">
        <v>50000</v>
      </c>
      <c r="N342" s="169">
        <v>0</v>
      </c>
      <c r="O342" s="169">
        <v>0</v>
      </c>
      <c r="P342" s="140">
        <v>0</v>
      </c>
      <c r="Q342" s="169">
        <v>10000</v>
      </c>
      <c r="R342" s="190">
        <v>30000</v>
      </c>
      <c r="S342" s="149" t="s">
        <v>2884</v>
      </c>
      <c r="T342" s="149" t="s">
        <v>2885</v>
      </c>
      <c r="U342" s="191" t="s">
        <v>2886</v>
      </c>
      <c r="V342" s="191" t="s">
        <v>269</v>
      </c>
      <c r="W342" s="191" t="s">
        <v>2887</v>
      </c>
      <c r="X342" s="191" t="s">
        <v>269</v>
      </c>
      <c r="Y342" s="191" t="s">
        <v>269</v>
      </c>
      <c r="Z342" s="191" t="s">
        <v>269</v>
      </c>
      <c r="AA342" s="191">
        <v>77</v>
      </c>
      <c r="AB342" s="159">
        <v>77</v>
      </c>
      <c r="AC342" s="159">
        <v>0</v>
      </c>
      <c r="AD342" s="171"/>
      <c r="AE342" s="147" t="s">
        <v>1208</v>
      </c>
      <c r="AF342" s="147" t="s">
        <v>1209</v>
      </c>
      <c r="AG342" s="149" t="s">
        <v>2888</v>
      </c>
      <c r="AH342" s="147" t="s">
        <v>272</v>
      </c>
      <c r="AI342" s="147" t="s">
        <v>2889</v>
      </c>
      <c r="AJ342" s="147" t="s">
        <v>272</v>
      </c>
      <c r="AK342" s="147" t="s">
        <v>272</v>
      </c>
      <c r="AL342" s="147" t="s">
        <v>272</v>
      </c>
      <c r="AM342" s="151" t="s">
        <v>2890</v>
      </c>
      <c r="AN342" s="175">
        <v>13839009315</v>
      </c>
      <c r="AO342" s="154" t="s">
        <v>2890</v>
      </c>
      <c r="AP342" s="154"/>
      <c r="AQ342" s="154">
        <v>13839009315</v>
      </c>
      <c r="AR342" s="143"/>
      <c r="AS342" s="154" t="s">
        <v>234</v>
      </c>
      <c r="AT342" s="192" t="s">
        <v>2891</v>
      </c>
      <c r="AU342" s="154"/>
      <c r="AV342" s="157"/>
      <c r="AW342" s="155"/>
    </row>
    <row r="343" customFormat="1" ht="54" spans="1:49">
      <c r="A343" s="144">
        <v>326</v>
      </c>
      <c r="B343" s="163" t="s">
        <v>2892</v>
      </c>
      <c r="C343" s="148"/>
      <c r="D343" s="148" t="str">
        <f t="shared" si="8"/>
        <v>续建</v>
      </c>
      <c r="E343" s="148" t="s">
        <v>197</v>
      </c>
      <c r="F343" s="148"/>
      <c r="G343" s="172" t="s">
        <v>2893</v>
      </c>
      <c r="H343" s="150" t="s">
        <v>2669</v>
      </c>
      <c r="I343" s="189">
        <v>50000</v>
      </c>
      <c r="J343" s="148" t="s">
        <v>1092</v>
      </c>
      <c r="K343" s="148" t="s">
        <v>1093</v>
      </c>
      <c r="L343" s="169">
        <v>0</v>
      </c>
      <c r="M343" s="169">
        <v>50000</v>
      </c>
      <c r="N343" s="169">
        <v>0</v>
      </c>
      <c r="O343" s="169">
        <v>0</v>
      </c>
      <c r="P343" s="169">
        <v>0</v>
      </c>
      <c r="Q343" s="169">
        <v>30000</v>
      </c>
      <c r="R343" s="189">
        <v>20000</v>
      </c>
      <c r="S343" s="186" t="s">
        <v>504</v>
      </c>
      <c r="T343" s="149" t="s">
        <v>2894</v>
      </c>
      <c r="U343" s="191" t="s">
        <v>2895</v>
      </c>
      <c r="V343" s="191" t="s">
        <v>2896</v>
      </c>
      <c r="W343" s="191" t="s">
        <v>2897</v>
      </c>
      <c r="X343" s="191" t="s">
        <v>269</v>
      </c>
      <c r="Y343" s="191" t="s">
        <v>269</v>
      </c>
      <c r="Z343" s="191" t="s">
        <v>2898</v>
      </c>
      <c r="AA343" s="191">
        <v>100</v>
      </c>
      <c r="AB343" s="159">
        <v>100</v>
      </c>
      <c r="AC343" s="159">
        <v>0</v>
      </c>
      <c r="AD343" s="171"/>
      <c r="AE343" s="147" t="s">
        <v>206</v>
      </c>
      <c r="AF343" s="147" t="s">
        <v>207</v>
      </c>
      <c r="AG343" s="149" t="s">
        <v>2899</v>
      </c>
      <c r="AH343" s="147" t="s">
        <v>272</v>
      </c>
      <c r="AI343" s="147" t="s">
        <v>1834</v>
      </c>
      <c r="AJ343" s="147" t="s">
        <v>272</v>
      </c>
      <c r="AK343" s="147" t="s">
        <v>272</v>
      </c>
      <c r="AL343" s="147" t="s">
        <v>272</v>
      </c>
      <c r="AM343" s="151" t="s">
        <v>1327</v>
      </c>
      <c r="AN343" s="175">
        <v>13803743065</v>
      </c>
      <c r="AO343" s="154" t="s">
        <v>2900</v>
      </c>
      <c r="AP343" s="154"/>
      <c r="AQ343" s="154">
        <v>18103746706</v>
      </c>
      <c r="AR343" s="143"/>
      <c r="AS343" s="154" t="s">
        <v>234</v>
      </c>
      <c r="AT343" s="192" t="s">
        <v>2901</v>
      </c>
      <c r="AU343" s="154"/>
      <c r="AV343" s="157"/>
      <c r="AW343" s="155"/>
    </row>
    <row r="344" customFormat="1" ht="40.5" spans="1:49">
      <c r="A344" s="144">
        <v>327</v>
      </c>
      <c r="B344" s="163" t="s">
        <v>2902</v>
      </c>
      <c r="C344" s="148"/>
      <c r="D344" s="148" t="str">
        <f t="shared" si="8"/>
        <v>续建</v>
      </c>
      <c r="E344" s="148" t="s">
        <v>197</v>
      </c>
      <c r="F344" s="148"/>
      <c r="G344" s="172" t="s">
        <v>2903</v>
      </c>
      <c r="H344" s="150" t="s">
        <v>984</v>
      </c>
      <c r="I344" s="189">
        <v>50000</v>
      </c>
      <c r="J344" s="148" t="s">
        <v>1092</v>
      </c>
      <c r="K344" s="148" t="s">
        <v>1093</v>
      </c>
      <c r="L344" s="169">
        <v>0</v>
      </c>
      <c r="M344" s="169">
        <v>50000</v>
      </c>
      <c r="N344" s="169">
        <v>0</v>
      </c>
      <c r="O344" s="169">
        <v>0</v>
      </c>
      <c r="P344" s="169">
        <v>0</v>
      </c>
      <c r="Q344" s="169">
        <v>30000</v>
      </c>
      <c r="R344" s="190">
        <v>20000</v>
      </c>
      <c r="S344" s="206" t="s">
        <v>504</v>
      </c>
      <c r="T344" s="149" t="s">
        <v>2904</v>
      </c>
      <c r="U344" s="191" t="s">
        <v>2905</v>
      </c>
      <c r="V344" s="191" t="s">
        <v>269</v>
      </c>
      <c r="W344" s="191" t="s">
        <v>269</v>
      </c>
      <c r="X344" s="191" t="s">
        <v>269</v>
      </c>
      <c r="Y344" s="191" t="s">
        <v>269</v>
      </c>
      <c r="Z344" s="191" t="s">
        <v>269</v>
      </c>
      <c r="AA344" s="191">
        <v>20</v>
      </c>
      <c r="AB344" s="159">
        <v>20</v>
      </c>
      <c r="AC344" s="159">
        <v>0</v>
      </c>
      <c r="AD344" s="171"/>
      <c r="AE344" s="147" t="s">
        <v>579</v>
      </c>
      <c r="AF344" s="147" t="s">
        <v>580</v>
      </c>
      <c r="AG344" s="149" t="s">
        <v>2906</v>
      </c>
      <c r="AH344" s="147" t="s">
        <v>272</v>
      </c>
      <c r="AI344" s="147" t="s">
        <v>2907</v>
      </c>
      <c r="AJ344" s="147" t="s">
        <v>272</v>
      </c>
      <c r="AK344" s="147" t="s">
        <v>272</v>
      </c>
      <c r="AL344" s="147" t="s">
        <v>272</v>
      </c>
      <c r="AM344" s="151" t="s">
        <v>2908</v>
      </c>
      <c r="AN344" s="175">
        <v>13839027757</v>
      </c>
      <c r="AO344" s="154" t="s">
        <v>2908</v>
      </c>
      <c r="AP344" s="154"/>
      <c r="AQ344" s="154">
        <v>13839027757</v>
      </c>
      <c r="AR344" s="143"/>
      <c r="AS344" s="154" t="s">
        <v>234</v>
      </c>
      <c r="AT344" s="192" t="s">
        <v>2909</v>
      </c>
      <c r="AU344" s="154"/>
      <c r="AV344" s="157"/>
      <c r="AW344" s="155"/>
    </row>
    <row r="345" customFormat="1" ht="94.5" spans="1:49">
      <c r="A345" s="144">
        <v>328</v>
      </c>
      <c r="B345" s="163" t="s">
        <v>2910</v>
      </c>
      <c r="C345" s="148"/>
      <c r="D345" s="148" t="str">
        <f t="shared" si="8"/>
        <v>续建</v>
      </c>
      <c r="E345" s="147" t="s">
        <v>197</v>
      </c>
      <c r="F345" s="148"/>
      <c r="G345" s="149" t="s">
        <v>2911</v>
      </c>
      <c r="H345" s="150" t="s">
        <v>2912</v>
      </c>
      <c r="I345" s="189">
        <v>50000</v>
      </c>
      <c r="J345" s="207" t="s">
        <v>1092</v>
      </c>
      <c r="K345" s="207" t="s">
        <v>1093</v>
      </c>
      <c r="L345" s="169">
        <v>0</v>
      </c>
      <c r="M345" s="169">
        <v>50000</v>
      </c>
      <c r="N345" s="169"/>
      <c r="O345" s="169"/>
      <c r="P345" s="169"/>
      <c r="Q345" s="169">
        <v>10000</v>
      </c>
      <c r="R345" s="189">
        <v>30000</v>
      </c>
      <c r="S345" s="163" t="s">
        <v>2913</v>
      </c>
      <c r="T345" s="149" t="s">
        <v>1606</v>
      </c>
      <c r="U345" s="149" t="s">
        <v>2914</v>
      </c>
      <c r="V345" s="163" t="s">
        <v>2915</v>
      </c>
      <c r="W345" s="149" t="s">
        <v>2588</v>
      </c>
      <c r="X345" s="149" t="s">
        <v>205</v>
      </c>
      <c r="Y345" s="149" t="s">
        <v>205</v>
      </c>
      <c r="Z345" s="163" t="s">
        <v>2916</v>
      </c>
      <c r="AA345" s="191">
        <v>20</v>
      </c>
      <c r="AB345" s="159">
        <v>20</v>
      </c>
      <c r="AC345" s="159">
        <v>0</v>
      </c>
      <c r="AD345" s="171"/>
      <c r="AE345" s="147" t="s">
        <v>242</v>
      </c>
      <c r="AF345" s="147" t="s">
        <v>243</v>
      </c>
      <c r="AG345" s="149" t="s">
        <v>2917</v>
      </c>
      <c r="AH345" s="147" t="s">
        <v>378</v>
      </c>
      <c r="AI345" s="147" t="s">
        <v>1805</v>
      </c>
      <c r="AJ345" s="147" t="s">
        <v>1806</v>
      </c>
      <c r="AK345" s="147" t="s">
        <v>378</v>
      </c>
      <c r="AL345" s="147" t="s">
        <v>378</v>
      </c>
      <c r="AM345" s="151" t="s">
        <v>2918</v>
      </c>
      <c r="AN345" s="175">
        <v>15837133281</v>
      </c>
      <c r="AO345" s="154" t="s">
        <v>2918</v>
      </c>
      <c r="AP345" s="154">
        <v>2750566</v>
      </c>
      <c r="AQ345" s="154">
        <v>15837133281</v>
      </c>
      <c r="AR345" s="143"/>
      <c r="AS345" s="154" t="s">
        <v>234</v>
      </c>
      <c r="AT345" s="156" t="s">
        <v>2919</v>
      </c>
      <c r="AU345" s="154" t="s">
        <v>219</v>
      </c>
      <c r="AV345" s="151"/>
      <c r="AW345" s="154"/>
    </row>
    <row r="346" customFormat="1" ht="67.5" spans="1:49">
      <c r="A346" s="144">
        <v>329</v>
      </c>
      <c r="B346" s="191" t="s">
        <v>2920</v>
      </c>
      <c r="C346" s="148"/>
      <c r="D346" s="148" t="str">
        <f t="shared" si="8"/>
        <v>续建</v>
      </c>
      <c r="E346" s="147" t="s">
        <v>197</v>
      </c>
      <c r="F346" s="148"/>
      <c r="G346" s="149" t="s">
        <v>2921</v>
      </c>
      <c r="H346" s="150" t="s">
        <v>2844</v>
      </c>
      <c r="I346" s="189">
        <v>50000</v>
      </c>
      <c r="J346" s="162" t="s">
        <v>1092</v>
      </c>
      <c r="K346" s="162" t="s">
        <v>1093</v>
      </c>
      <c r="L346" s="180">
        <v>0</v>
      </c>
      <c r="M346" s="180">
        <v>50000</v>
      </c>
      <c r="N346" s="180">
        <v>0</v>
      </c>
      <c r="O346" s="180">
        <v>0</v>
      </c>
      <c r="P346" s="180">
        <v>0</v>
      </c>
      <c r="Q346" s="198">
        <v>20000</v>
      </c>
      <c r="R346" s="189">
        <v>30000</v>
      </c>
      <c r="S346" s="147" t="s">
        <v>504</v>
      </c>
      <c r="T346" s="214" t="s">
        <v>2922</v>
      </c>
      <c r="U346" s="149" t="s">
        <v>2923</v>
      </c>
      <c r="V346" s="149" t="s">
        <v>269</v>
      </c>
      <c r="W346" s="149" t="s">
        <v>2924</v>
      </c>
      <c r="X346" s="149" t="s">
        <v>269</v>
      </c>
      <c r="Y346" s="149" t="s">
        <v>205</v>
      </c>
      <c r="Z346" s="149" t="s">
        <v>2925</v>
      </c>
      <c r="AA346" s="149">
        <v>0</v>
      </c>
      <c r="AB346" s="149">
        <v>0</v>
      </c>
      <c r="AC346" s="149">
        <v>0</v>
      </c>
      <c r="AD346" s="171"/>
      <c r="AE346" s="147" t="s">
        <v>219</v>
      </c>
      <c r="AF346" s="147" t="s">
        <v>219</v>
      </c>
      <c r="AG346" s="214" t="s">
        <v>2926</v>
      </c>
      <c r="AH346" s="147" t="s">
        <v>330</v>
      </c>
      <c r="AI346" s="203" t="s">
        <v>1004</v>
      </c>
      <c r="AJ346" s="203" t="s">
        <v>1301</v>
      </c>
      <c r="AK346" s="203" t="s">
        <v>333</v>
      </c>
      <c r="AL346" s="203" t="s">
        <v>333</v>
      </c>
      <c r="AM346" s="205" t="s">
        <v>333</v>
      </c>
      <c r="AN346" s="154" t="s">
        <v>1167</v>
      </c>
      <c r="AO346" s="175">
        <v>15038000913</v>
      </c>
      <c r="AP346" s="154"/>
      <c r="AQ346" s="154">
        <v>15038000913</v>
      </c>
      <c r="AR346" s="143"/>
      <c r="AS346" s="154" t="s">
        <v>234</v>
      </c>
      <c r="AT346" s="154" t="s">
        <v>347</v>
      </c>
      <c r="AU346" s="154"/>
      <c r="AV346" s="151"/>
      <c r="AW346" s="154"/>
    </row>
    <row r="347" customFormat="1" ht="40.5" spans="1:49">
      <c r="A347" s="144">
        <v>330</v>
      </c>
      <c r="B347" s="191" t="s">
        <v>2927</v>
      </c>
      <c r="C347" s="148"/>
      <c r="D347" s="148" t="str">
        <f t="shared" si="8"/>
        <v>续建</v>
      </c>
      <c r="E347" s="148" t="s">
        <v>197</v>
      </c>
      <c r="F347" s="148" t="s">
        <v>197</v>
      </c>
      <c r="G347" s="149" t="s">
        <v>2928</v>
      </c>
      <c r="H347" s="150" t="s">
        <v>2929</v>
      </c>
      <c r="I347" s="189">
        <v>50000</v>
      </c>
      <c r="J347" s="162" t="s">
        <v>1092</v>
      </c>
      <c r="K347" s="162" t="s">
        <v>1093</v>
      </c>
      <c r="L347" s="180">
        <v>0</v>
      </c>
      <c r="M347" s="180">
        <v>50000</v>
      </c>
      <c r="N347" s="180">
        <v>0</v>
      </c>
      <c r="O347" s="180">
        <v>0</v>
      </c>
      <c r="P347" s="180">
        <v>0</v>
      </c>
      <c r="Q347" s="198"/>
      <c r="R347" s="189">
        <v>30000</v>
      </c>
      <c r="S347" s="149" t="s">
        <v>2930</v>
      </c>
      <c r="T347" s="149"/>
      <c r="U347" s="149" t="s">
        <v>2931</v>
      </c>
      <c r="V347" s="149" t="s">
        <v>205</v>
      </c>
      <c r="W347" s="149" t="s">
        <v>2932</v>
      </c>
      <c r="X347" s="149" t="s">
        <v>375</v>
      </c>
      <c r="Y347" s="149" t="s">
        <v>375</v>
      </c>
      <c r="Z347" s="149" t="s">
        <v>205</v>
      </c>
      <c r="AA347" s="149">
        <v>0</v>
      </c>
      <c r="AB347" s="149">
        <v>0</v>
      </c>
      <c r="AC347" s="149">
        <v>0</v>
      </c>
      <c r="AD347" s="171"/>
      <c r="AE347" s="147" t="s">
        <v>579</v>
      </c>
      <c r="AF347" s="147" t="s">
        <v>580</v>
      </c>
      <c r="AG347" s="149" t="s">
        <v>2933</v>
      </c>
      <c r="AH347" s="147" t="s">
        <v>368</v>
      </c>
      <c r="AI347" s="172" t="s">
        <v>2934</v>
      </c>
      <c r="AJ347" s="147" t="s">
        <v>368</v>
      </c>
      <c r="AK347" s="203" t="s">
        <v>368</v>
      </c>
      <c r="AL347" s="203" t="s">
        <v>368</v>
      </c>
      <c r="AM347" s="205" t="s">
        <v>368</v>
      </c>
      <c r="AN347" s="154" t="s">
        <v>850</v>
      </c>
      <c r="AO347" s="175">
        <v>13782316968</v>
      </c>
      <c r="AP347" s="154"/>
      <c r="AQ347" s="154">
        <v>13782316968</v>
      </c>
      <c r="AR347" s="143"/>
      <c r="AS347" s="154" t="s">
        <v>234</v>
      </c>
      <c r="AT347" s="167" t="s">
        <v>2935</v>
      </c>
      <c r="AU347" s="155" t="s">
        <v>219</v>
      </c>
      <c r="AV347" s="151"/>
      <c r="AW347" s="154"/>
    </row>
    <row r="348" customFormat="1" ht="94.5" spans="1:49">
      <c r="A348" s="144">
        <v>331</v>
      </c>
      <c r="B348" s="191" t="s">
        <v>2936</v>
      </c>
      <c r="C348" s="148"/>
      <c r="D348" s="148" t="str">
        <f t="shared" si="8"/>
        <v>续建</v>
      </c>
      <c r="E348" s="148" t="s">
        <v>225</v>
      </c>
      <c r="F348" s="148" t="s">
        <v>197</v>
      </c>
      <c r="G348" s="149" t="s">
        <v>2937</v>
      </c>
      <c r="H348" s="150" t="s">
        <v>2568</v>
      </c>
      <c r="I348" s="189">
        <v>50000</v>
      </c>
      <c r="J348" s="162" t="s">
        <v>1092</v>
      </c>
      <c r="K348" s="162" t="s">
        <v>1093</v>
      </c>
      <c r="L348" s="180">
        <v>0</v>
      </c>
      <c r="M348" s="180">
        <v>50000</v>
      </c>
      <c r="N348" s="180">
        <v>0</v>
      </c>
      <c r="O348" s="180">
        <v>0</v>
      </c>
      <c r="P348" s="180">
        <v>0</v>
      </c>
      <c r="Q348" s="198"/>
      <c r="R348" s="189">
        <v>20000</v>
      </c>
      <c r="S348" s="147" t="s">
        <v>504</v>
      </c>
      <c r="T348" s="149"/>
      <c r="U348" s="149" t="s">
        <v>2938</v>
      </c>
      <c r="V348" s="149" t="s">
        <v>2939</v>
      </c>
      <c r="W348" s="149" t="s">
        <v>2535</v>
      </c>
      <c r="X348" s="149" t="s">
        <v>375</v>
      </c>
      <c r="Y348" s="149" t="s">
        <v>375</v>
      </c>
      <c r="Z348" s="149" t="s">
        <v>205</v>
      </c>
      <c r="AA348" s="149"/>
      <c r="AB348" s="149"/>
      <c r="AC348" s="149"/>
      <c r="AD348" s="171"/>
      <c r="AE348" s="147" t="s">
        <v>1208</v>
      </c>
      <c r="AF348" s="147" t="s">
        <v>1209</v>
      </c>
      <c r="AG348" s="149" t="s">
        <v>2940</v>
      </c>
      <c r="AH348" s="147" t="s">
        <v>368</v>
      </c>
      <c r="AI348" s="172" t="s">
        <v>2941</v>
      </c>
      <c r="AJ348" s="147" t="s">
        <v>368</v>
      </c>
      <c r="AK348" s="203" t="s">
        <v>368</v>
      </c>
      <c r="AL348" s="203" t="s">
        <v>368</v>
      </c>
      <c r="AM348" s="205" t="s">
        <v>368</v>
      </c>
      <c r="AN348" s="154" t="s">
        <v>850</v>
      </c>
      <c r="AO348" s="175">
        <v>13782316968</v>
      </c>
      <c r="AP348" s="154"/>
      <c r="AQ348" s="154">
        <v>13782316968</v>
      </c>
      <c r="AR348" s="143"/>
      <c r="AS348" s="154" t="s">
        <v>234</v>
      </c>
      <c r="AT348" s="167" t="s">
        <v>2942</v>
      </c>
      <c r="AU348" s="155" t="s">
        <v>219</v>
      </c>
      <c r="AV348" s="151" t="s">
        <v>262</v>
      </c>
      <c r="AW348" s="154"/>
    </row>
    <row r="349" customFormat="1" ht="40.5" spans="1:49">
      <c r="A349" s="144">
        <v>332</v>
      </c>
      <c r="B349" s="149" t="s">
        <v>2943</v>
      </c>
      <c r="C349" s="148"/>
      <c r="D349" s="148" t="str">
        <f t="shared" si="8"/>
        <v>续建</v>
      </c>
      <c r="E349" s="148" t="s">
        <v>197</v>
      </c>
      <c r="F349" s="148"/>
      <c r="G349" s="149" t="s">
        <v>2944</v>
      </c>
      <c r="H349" s="150" t="s">
        <v>2727</v>
      </c>
      <c r="I349" s="190">
        <v>50000</v>
      </c>
      <c r="J349" s="162" t="s">
        <v>1092</v>
      </c>
      <c r="K349" s="162" t="s">
        <v>1093</v>
      </c>
      <c r="L349" s="220">
        <v>19500</v>
      </c>
      <c r="M349" s="168">
        <v>0</v>
      </c>
      <c r="N349" s="168">
        <v>0</v>
      </c>
      <c r="O349" s="168">
        <v>0</v>
      </c>
      <c r="P349" s="168">
        <v>0</v>
      </c>
      <c r="Q349" s="185">
        <v>4649</v>
      </c>
      <c r="R349" s="190">
        <v>35000</v>
      </c>
      <c r="S349" s="147" t="s">
        <v>504</v>
      </c>
      <c r="T349" s="149" t="s">
        <v>2945</v>
      </c>
      <c r="U349" s="149" t="s">
        <v>2946</v>
      </c>
      <c r="V349" s="149" t="s">
        <v>205</v>
      </c>
      <c r="W349" s="149" t="s">
        <v>205</v>
      </c>
      <c r="X349" s="149" t="s">
        <v>205</v>
      </c>
      <c r="Y349" s="149" t="s">
        <v>205</v>
      </c>
      <c r="Z349" s="149" t="s">
        <v>205</v>
      </c>
      <c r="AA349" s="170">
        <v>0</v>
      </c>
      <c r="AB349" s="170">
        <v>0</v>
      </c>
      <c r="AC349" s="170">
        <v>0</v>
      </c>
      <c r="AD349" s="171"/>
      <c r="AE349" s="147" t="s">
        <v>516</v>
      </c>
      <c r="AF349" s="147" t="s">
        <v>319</v>
      </c>
      <c r="AG349" s="149" t="s">
        <v>2947</v>
      </c>
      <c r="AH349" s="147" t="s">
        <v>221</v>
      </c>
      <c r="AI349" s="172" t="s">
        <v>2948</v>
      </c>
      <c r="AJ349" s="147"/>
      <c r="AK349" s="147" t="s">
        <v>221</v>
      </c>
      <c r="AL349" s="147" t="s">
        <v>221</v>
      </c>
      <c r="AM349" s="173" t="s">
        <v>133</v>
      </c>
      <c r="AN349" s="174" t="s">
        <v>232</v>
      </c>
      <c r="AO349" s="154" t="s">
        <v>2949</v>
      </c>
      <c r="AP349" s="154"/>
      <c r="AQ349" s="175"/>
      <c r="AR349" s="143"/>
      <c r="AS349" s="155" t="s">
        <v>234</v>
      </c>
      <c r="AT349" s="156" t="s">
        <v>2950</v>
      </c>
      <c r="AU349" s="155"/>
      <c r="AV349" s="157"/>
      <c r="AW349" s="155"/>
    </row>
    <row r="350" customFormat="1" ht="49" customHeight="1" spans="1:49">
      <c r="A350" s="144">
        <v>333</v>
      </c>
      <c r="B350" s="159" t="s">
        <v>2951</v>
      </c>
      <c r="C350" s="148"/>
      <c r="D350" s="148" t="str">
        <f t="shared" si="8"/>
        <v>续建</v>
      </c>
      <c r="E350" s="148" t="s">
        <v>197</v>
      </c>
      <c r="F350" s="148"/>
      <c r="G350" s="159" t="s">
        <v>2952</v>
      </c>
      <c r="H350" s="241" t="s">
        <v>2727</v>
      </c>
      <c r="I350" s="190">
        <v>50000</v>
      </c>
      <c r="J350" s="162" t="s">
        <v>1092</v>
      </c>
      <c r="K350" s="162" t="s">
        <v>1093</v>
      </c>
      <c r="L350" s="168">
        <v>0</v>
      </c>
      <c r="M350" s="217">
        <v>60000</v>
      </c>
      <c r="N350" s="168">
        <v>0</v>
      </c>
      <c r="O350" s="168">
        <v>0</v>
      </c>
      <c r="P350" s="168">
        <v>0</v>
      </c>
      <c r="Q350" s="185">
        <v>20000</v>
      </c>
      <c r="R350" s="190">
        <v>25000</v>
      </c>
      <c r="S350" s="231" t="s">
        <v>504</v>
      </c>
      <c r="T350" s="149" t="s">
        <v>2953</v>
      </c>
      <c r="U350" s="147" t="s">
        <v>2954</v>
      </c>
      <c r="V350" s="147" t="s">
        <v>205</v>
      </c>
      <c r="W350" s="147" t="s">
        <v>205</v>
      </c>
      <c r="X350" s="147" t="s">
        <v>205</v>
      </c>
      <c r="Y350" s="147" t="s">
        <v>205</v>
      </c>
      <c r="Z350" s="147" t="s">
        <v>205</v>
      </c>
      <c r="AA350" s="187">
        <v>0</v>
      </c>
      <c r="AB350" s="187">
        <v>0</v>
      </c>
      <c r="AC350" s="187">
        <v>0</v>
      </c>
      <c r="AD350" s="162"/>
      <c r="AE350" s="147" t="s">
        <v>516</v>
      </c>
      <c r="AF350" s="147" t="s">
        <v>319</v>
      </c>
      <c r="AG350" s="186" t="s">
        <v>2955</v>
      </c>
      <c r="AH350" s="147" t="s">
        <v>221</v>
      </c>
      <c r="AI350" s="172" t="s">
        <v>2956</v>
      </c>
      <c r="AJ350" s="147"/>
      <c r="AK350" s="147" t="s">
        <v>221</v>
      </c>
      <c r="AL350" s="147" t="s">
        <v>221</v>
      </c>
      <c r="AM350" s="173" t="s">
        <v>133</v>
      </c>
      <c r="AN350" s="174" t="s">
        <v>232</v>
      </c>
      <c r="AO350" s="243" t="s">
        <v>2957</v>
      </c>
      <c r="AP350" s="154"/>
      <c r="AQ350" s="175"/>
      <c r="AR350" s="143"/>
      <c r="AS350" s="155" t="s">
        <v>261</v>
      </c>
      <c r="AT350" s="156" t="s">
        <v>2958</v>
      </c>
      <c r="AU350" s="155" t="s">
        <v>2959</v>
      </c>
      <c r="AV350" s="151" t="s">
        <v>687</v>
      </c>
      <c r="AW350" s="154" t="s">
        <v>2960</v>
      </c>
    </row>
    <row r="351" customFormat="1" ht="54" customHeight="1" spans="1:49">
      <c r="A351" s="144">
        <v>334</v>
      </c>
      <c r="B351" s="163" t="s">
        <v>2961</v>
      </c>
      <c r="C351" s="148"/>
      <c r="D351" s="148" t="str">
        <f t="shared" si="8"/>
        <v>续建</v>
      </c>
      <c r="E351" s="147" t="s">
        <v>197</v>
      </c>
      <c r="F351" s="148"/>
      <c r="G351" s="163" t="s">
        <v>2962</v>
      </c>
      <c r="H351" s="150" t="s">
        <v>2912</v>
      </c>
      <c r="I351" s="189">
        <v>45000</v>
      </c>
      <c r="J351" s="147" t="s">
        <v>1092</v>
      </c>
      <c r="K351" s="147" t="s">
        <v>1093</v>
      </c>
      <c r="L351" s="169">
        <v>0</v>
      </c>
      <c r="M351" s="169">
        <v>45000</v>
      </c>
      <c r="N351" s="169"/>
      <c r="O351" s="169"/>
      <c r="P351" s="169"/>
      <c r="Q351" s="169">
        <v>10000</v>
      </c>
      <c r="R351" s="189">
        <v>30000</v>
      </c>
      <c r="S351" s="233" t="s">
        <v>2913</v>
      </c>
      <c r="T351" s="149" t="s">
        <v>1132</v>
      </c>
      <c r="U351" s="149" t="s">
        <v>2963</v>
      </c>
      <c r="V351" s="149" t="s">
        <v>2588</v>
      </c>
      <c r="W351" s="149" t="s">
        <v>2588</v>
      </c>
      <c r="X351" s="149" t="s">
        <v>205</v>
      </c>
      <c r="Y351" s="149" t="s">
        <v>205</v>
      </c>
      <c r="Z351" s="149" t="s">
        <v>2964</v>
      </c>
      <c r="AA351" s="191">
        <v>97</v>
      </c>
      <c r="AB351" s="159">
        <v>97</v>
      </c>
      <c r="AC351" s="159">
        <v>0</v>
      </c>
      <c r="AD351" s="171"/>
      <c r="AE351" s="147" t="s">
        <v>242</v>
      </c>
      <c r="AF351" s="147" t="s">
        <v>243</v>
      </c>
      <c r="AG351" s="149" t="s">
        <v>2965</v>
      </c>
      <c r="AH351" s="147" t="s">
        <v>378</v>
      </c>
      <c r="AI351" s="147" t="s">
        <v>1766</v>
      </c>
      <c r="AJ351" s="147" t="s">
        <v>1767</v>
      </c>
      <c r="AK351" s="147" t="s">
        <v>378</v>
      </c>
      <c r="AL351" s="147" t="s">
        <v>378</v>
      </c>
      <c r="AM351" s="151" t="s">
        <v>2966</v>
      </c>
      <c r="AN351" s="175" t="s">
        <v>2967</v>
      </c>
      <c r="AO351" s="154" t="s">
        <v>2966</v>
      </c>
      <c r="AP351" s="154">
        <v>2750566</v>
      </c>
      <c r="AQ351" s="154" t="s">
        <v>2967</v>
      </c>
      <c r="AR351" s="143"/>
      <c r="AS351" s="154" t="s">
        <v>234</v>
      </c>
      <c r="AT351" s="156" t="s">
        <v>2968</v>
      </c>
      <c r="AU351" s="154" t="s">
        <v>219</v>
      </c>
      <c r="AV351" s="151"/>
      <c r="AW351" s="154"/>
    </row>
    <row r="352" customFormat="1" ht="40.5" spans="1:49">
      <c r="A352" s="144">
        <v>335</v>
      </c>
      <c r="B352" s="149" t="s">
        <v>2969</v>
      </c>
      <c r="C352" s="148"/>
      <c r="D352" s="148" t="str">
        <f t="shared" si="8"/>
        <v>续建</v>
      </c>
      <c r="E352" s="148" t="s">
        <v>197</v>
      </c>
      <c r="F352" s="148"/>
      <c r="G352" s="149" t="s">
        <v>2970</v>
      </c>
      <c r="H352" s="150" t="s">
        <v>2971</v>
      </c>
      <c r="I352" s="189">
        <v>42000</v>
      </c>
      <c r="J352" s="147" t="s">
        <v>1092</v>
      </c>
      <c r="K352" s="147" t="s">
        <v>1093</v>
      </c>
      <c r="L352" s="180">
        <v>0</v>
      </c>
      <c r="M352" s="180">
        <v>42000</v>
      </c>
      <c r="N352" s="180">
        <v>0</v>
      </c>
      <c r="O352" s="180">
        <v>0</v>
      </c>
      <c r="P352" s="180">
        <v>0</v>
      </c>
      <c r="Q352" s="180">
        <v>23000</v>
      </c>
      <c r="R352" s="189">
        <v>29000</v>
      </c>
      <c r="S352" s="147" t="s">
        <v>504</v>
      </c>
      <c r="T352" s="260" t="s">
        <v>2972</v>
      </c>
      <c r="U352" s="149" t="s">
        <v>2973</v>
      </c>
      <c r="V352" s="149" t="s">
        <v>205</v>
      </c>
      <c r="W352" s="149" t="s">
        <v>2974</v>
      </c>
      <c r="X352" s="149" t="s">
        <v>205</v>
      </c>
      <c r="Y352" s="149" t="s">
        <v>205</v>
      </c>
      <c r="Z352" s="149" t="s">
        <v>205</v>
      </c>
      <c r="AA352" s="149">
        <v>20</v>
      </c>
      <c r="AB352" s="149">
        <v>20</v>
      </c>
      <c r="AC352" s="149">
        <v>0</v>
      </c>
      <c r="AD352" s="149"/>
      <c r="AE352" s="147" t="s">
        <v>516</v>
      </c>
      <c r="AF352" s="147" t="s">
        <v>319</v>
      </c>
      <c r="AG352" s="149" t="s">
        <v>2975</v>
      </c>
      <c r="AH352" s="147" t="s">
        <v>485</v>
      </c>
      <c r="AI352" s="147" t="s">
        <v>2976</v>
      </c>
      <c r="AJ352" s="147" t="s">
        <v>485</v>
      </c>
      <c r="AK352" s="224" t="s">
        <v>487</v>
      </c>
      <c r="AL352" s="224" t="s">
        <v>487</v>
      </c>
      <c r="AM352" s="261" t="s">
        <v>487</v>
      </c>
      <c r="AN352" s="154" t="s">
        <v>2977</v>
      </c>
      <c r="AO352" s="154">
        <v>18637428655</v>
      </c>
      <c r="AP352" s="154" t="s">
        <v>2977</v>
      </c>
      <c r="AQ352" s="154"/>
      <c r="AR352" s="154"/>
      <c r="AS352" s="155" t="s">
        <v>234</v>
      </c>
      <c r="AT352" s="156" t="s">
        <v>2978</v>
      </c>
      <c r="AU352" s="154"/>
      <c r="AV352" s="151" t="s">
        <v>687</v>
      </c>
      <c r="AW352" s="154" t="s">
        <v>2979</v>
      </c>
    </row>
    <row r="353" customFormat="1" ht="81" spans="1:49">
      <c r="A353" s="144">
        <v>336</v>
      </c>
      <c r="B353" s="158" t="s">
        <v>130</v>
      </c>
      <c r="C353" s="148"/>
      <c r="D353" s="148" t="str">
        <f t="shared" ref="D353:D364" si="9">IF(LEFT(H353,4)="2025","新建","续建")</f>
        <v>续建</v>
      </c>
      <c r="E353" s="148" t="s">
        <v>197</v>
      </c>
      <c r="F353" s="148" t="s">
        <v>197</v>
      </c>
      <c r="G353" s="158" t="s">
        <v>131</v>
      </c>
      <c r="H353" s="241" t="s">
        <v>132</v>
      </c>
      <c r="I353" s="190">
        <v>40000</v>
      </c>
      <c r="J353" s="148" t="s">
        <v>1092</v>
      </c>
      <c r="K353" s="148" t="s">
        <v>1093</v>
      </c>
      <c r="L353" s="140">
        <v>0</v>
      </c>
      <c r="M353" s="189">
        <v>40000</v>
      </c>
      <c r="N353" s="189">
        <v>0</v>
      </c>
      <c r="O353" s="189">
        <v>0</v>
      </c>
      <c r="P353" s="189">
        <v>0</v>
      </c>
      <c r="Q353" s="140">
        <v>21400</v>
      </c>
      <c r="R353" s="190">
        <v>18000</v>
      </c>
      <c r="S353" s="147" t="s">
        <v>504</v>
      </c>
      <c r="T353" s="275" t="s">
        <v>2980</v>
      </c>
      <c r="U353" s="147" t="s">
        <v>2981</v>
      </c>
      <c r="V353" s="147" t="s">
        <v>2982</v>
      </c>
      <c r="W353" s="147" t="s">
        <v>2983</v>
      </c>
      <c r="X353" s="147" t="s">
        <v>205</v>
      </c>
      <c r="Y353" s="147" t="s">
        <v>205</v>
      </c>
      <c r="Z353" s="147" t="s">
        <v>2984</v>
      </c>
      <c r="AA353" s="148">
        <v>0</v>
      </c>
      <c r="AB353" s="148">
        <v>0</v>
      </c>
      <c r="AC353" s="148">
        <v>0</v>
      </c>
      <c r="AD353" s="148"/>
      <c r="AE353" s="147" t="s">
        <v>1208</v>
      </c>
      <c r="AF353" s="147" t="s">
        <v>1209</v>
      </c>
      <c r="AG353" s="158" t="s">
        <v>2985</v>
      </c>
      <c r="AH353" s="147" t="s">
        <v>305</v>
      </c>
      <c r="AI353" s="218" t="s">
        <v>2986</v>
      </c>
      <c r="AJ353" s="147" t="s">
        <v>305</v>
      </c>
      <c r="AK353" s="199" t="s">
        <v>305</v>
      </c>
      <c r="AL353" s="199" t="s">
        <v>305</v>
      </c>
      <c r="AM353" s="151" t="s">
        <v>2987</v>
      </c>
      <c r="AN353" s="175">
        <v>18567301633</v>
      </c>
      <c r="AO353" s="154" t="s">
        <v>2987</v>
      </c>
      <c r="AP353" s="154">
        <v>18567301633</v>
      </c>
      <c r="AQ353" s="143"/>
      <c r="AR353" s="143"/>
      <c r="AS353" s="154"/>
      <c r="AT353" s="167"/>
      <c r="AU353" s="154"/>
      <c r="AV353" s="151"/>
      <c r="AW353" s="154"/>
    </row>
    <row r="354" customFormat="1" ht="40.5" spans="1:49">
      <c r="A354" s="144">
        <v>337</v>
      </c>
      <c r="B354" s="149" t="s">
        <v>2988</v>
      </c>
      <c r="C354" s="148"/>
      <c r="D354" s="148" t="str">
        <f t="shared" si="9"/>
        <v>续建</v>
      </c>
      <c r="E354" s="148" t="s">
        <v>197</v>
      </c>
      <c r="F354" s="148"/>
      <c r="G354" s="159" t="s">
        <v>2989</v>
      </c>
      <c r="H354" s="178" t="s">
        <v>2844</v>
      </c>
      <c r="I354" s="190">
        <v>40000</v>
      </c>
      <c r="J354" s="162" t="s">
        <v>1092</v>
      </c>
      <c r="K354" s="162" t="s">
        <v>1093</v>
      </c>
      <c r="L354" s="220">
        <v>8700</v>
      </c>
      <c r="M354" s="168">
        <v>0</v>
      </c>
      <c r="N354" s="168">
        <v>0</v>
      </c>
      <c r="O354" s="168">
        <v>0</v>
      </c>
      <c r="P354" s="168">
        <v>0</v>
      </c>
      <c r="Q354" s="185">
        <v>1626</v>
      </c>
      <c r="R354" s="190">
        <v>25000</v>
      </c>
      <c r="S354" s="147" t="s">
        <v>504</v>
      </c>
      <c r="T354" s="149" t="s">
        <v>2990</v>
      </c>
      <c r="U354" s="149" t="s">
        <v>2991</v>
      </c>
      <c r="V354" s="149" t="s">
        <v>205</v>
      </c>
      <c r="W354" s="149" t="s">
        <v>205</v>
      </c>
      <c r="X354" s="149" t="s">
        <v>256</v>
      </c>
      <c r="Y354" s="149" t="s">
        <v>205</v>
      </c>
      <c r="Z354" s="149" t="s">
        <v>664</v>
      </c>
      <c r="AA354" s="170">
        <v>0</v>
      </c>
      <c r="AB354" s="170">
        <v>0</v>
      </c>
      <c r="AC354" s="170">
        <v>0</v>
      </c>
      <c r="AD354" s="171"/>
      <c r="AE354" s="147" t="s">
        <v>516</v>
      </c>
      <c r="AF354" s="147" t="s">
        <v>319</v>
      </c>
      <c r="AG354" s="201" t="s">
        <v>2992</v>
      </c>
      <c r="AH354" s="147" t="s">
        <v>221</v>
      </c>
      <c r="AI354" s="172" t="s">
        <v>2993</v>
      </c>
      <c r="AJ354" s="147"/>
      <c r="AK354" s="147" t="s">
        <v>221</v>
      </c>
      <c r="AL354" s="147" t="s">
        <v>221</v>
      </c>
      <c r="AM354" s="173" t="s">
        <v>2696</v>
      </c>
      <c r="AN354" s="174" t="s">
        <v>2697</v>
      </c>
      <c r="AO354" s="152" t="s">
        <v>2994</v>
      </c>
      <c r="AP354" s="154"/>
      <c r="AQ354" s="175"/>
      <c r="AR354" s="143"/>
      <c r="AS354" s="155" t="s">
        <v>234</v>
      </c>
      <c r="AT354" s="156" t="s">
        <v>2995</v>
      </c>
      <c r="AU354" s="155" t="s">
        <v>2959</v>
      </c>
      <c r="AV354" s="151" t="s">
        <v>687</v>
      </c>
      <c r="AW354" s="154" t="s">
        <v>2996</v>
      </c>
    </row>
    <row r="355" customFormat="1" ht="54" spans="1:49">
      <c r="A355" s="144">
        <v>338</v>
      </c>
      <c r="B355" s="163" t="s">
        <v>2997</v>
      </c>
      <c r="C355" s="148"/>
      <c r="D355" s="148" t="str">
        <f t="shared" si="9"/>
        <v>续建</v>
      </c>
      <c r="E355" s="147" t="s">
        <v>197</v>
      </c>
      <c r="F355" s="148"/>
      <c r="G355" s="149" t="s">
        <v>2998</v>
      </c>
      <c r="H355" s="150" t="s">
        <v>2999</v>
      </c>
      <c r="I355" s="189">
        <v>36570</v>
      </c>
      <c r="J355" s="162" t="s">
        <v>1092</v>
      </c>
      <c r="K355" s="162" t="s">
        <v>1093</v>
      </c>
      <c r="L355" s="180">
        <v>0</v>
      </c>
      <c r="M355" s="180">
        <v>36570</v>
      </c>
      <c r="N355" s="180">
        <v>0</v>
      </c>
      <c r="O355" s="180">
        <v>0</v>
      </c>
      <c r="P355" s="180">
        <v>0</v>
      </c>
      <c r="Q355" s="198">
        <v>20570</v>
      </c>
      <c r="R355" s="189">
        <v>20000</v>
      </c>
      <c r="S355" s="206" t="s">
        <v>504</v>
      </c>
      <c r="T355" s="149" t="s">
        <v>1629</v>
      </c>
      <c r="U355" s="149" t="s">
        <v>3000</v>
      </c>
      <c r="V355" s="149" t="s">
        <v>3001</v>
      </c>
      <c r="W355" s="149" t="s">
        <v>3002</v>
      </c>
      <c r="X355" s="149" t="s">
        <v>269</v>
      </c>
      <c r="Y355" s="149" t="s">
        <v>205</v>
      </c>
      <c r="Z355" s="149" t="s">
        <v>3003</v>
      </c>
      <c r="AA355" s="149">
        <v>0</v>
      </c>
      <c r="AB355" s="149">
        <v>0</v>
      </c>
      <c r="AC355" s="149">
        <v>0</v>
      </c>
      <c r="AD355" s="171"/>
      <c r="AE355" s="147" t="s">
        <v>219</v>
      </c>
      <c r="AF355" s="147" t="s">
        <v>219</v>
      </c>
      <c r="AG355" s="149" t="s">
        <v>3004</v>
      </c>
      <c r="AH355" s="147" t="s">
        <v>330</v>
      </c>
      <c r="AI355" s="172" t="s">
        <v>1004</v>
      </c>
      <c r="AJ355" s="203" t="s">
        <v>1301</v>
      </c>
      <c r="AK355" s="203" t="s">
        <v>333</v>
      </c>
      <c r="AL355" s="203" t="s">
        <v>333</v>
      </c>
      <c r="AM355" s="205" t="s">
        <v>333</v>
      </c>
      <c r="AN355" s="154" t="s">
        <v>1167</v>
      </c>
      <c r="AO355" s="175">
        <v>15038000913</v>
      </c>
      <c r="AP355" s="154"/>
      <c r="AQ355" s="154">
        <v>15038000913</v>
      </c>
      <c r="AR355" s="143"/>
      <c r="AS355" s="154" t="s">
        <v>234</v>
      </c>
      <c r="AT355" s="154" t="s">
        <v>347</v>
      </c>
      <c r="AU355" s="154"/>
      <c r="AV355" s="151"/>
      <c r="AW355" s="154"/>
    </row>
    <row r="356" customFormat="1" ht="81" spans="1:49">
      <c r="A356" s="144">
        <v>339</v>
      </c>
      <c r="B356" s="163" t="s">
        <v>3005</v>
      </c>
      <c r="C356" s="148"/>
      <c r="D356" s="148" t="str">
        <f t="shared" si="9"/>
        <v>续建</v>
      </c>
      <c r="E356" s="147" t="s">
        <v>197</v>
      </c>
      <c r="F356" s="148"/>
      <c r="G356" s="163" t="s">
        <v>3006</v>
      </c>
      <c r="H356" s="150" t="s">
        <v>2568</v>
      </c>
      <c r="I356" s="189">
        <v>35000</v>
      </c>
      <c r="J356" s="199" t="s">
        <v>1092</v>
      </c>
      <c r="K356" s="207" t="s">
        <v>1093</v>
      </c>
      <c r="L356" s="169">
        <v>0</v>
      </c>
      <c r="M356" s="169">
        <v>35000</v>
      </c>
      <c r="N356" s="169"/>
      <c r="O356" s="169"/>
      <c r="P356" s="169"/>
      <c r="Q356" s="169">
        <v>10000</v>
      </c>
      <c r="R356" s="189">
        <v>25000</v>
      </c>
      <c r="S356" s="207" t="s">
        <v>504</v>
      </c>
      <c r="T356" s="149" t="s">
        <v>1605</v>
      </c>
      <c r="U356" s="149" t="s">
        <v>3007</v>
      </c>
      <c r="V356" s="149" t="s">
        <v>3008</v>
      </c>
      <c r="W356" s="149" t="s">
        <v>3009</v>
      </c>
      <c r="X356" s="149" t="s">
        <v>205</v>
      </c>
      <c r="Y356" s="149" t="s">
        <v>205</v>
      </c>
      <c r="Z356" s="149" t="s">
        <v>3010</v>
      </c>
      <c r="AA356" s="191">
        <v>23</v>
      </c>
      <c r="AB356" s="159">
        <v>23</v>
      </c>
      <c r="AC356" s="159">
        <v>0</v>
      </c>
      <c r="AD356" s="171"/>
      <c r="AE356" s="147" t="s">
        <v>1287</v>
      </c>
      <c r="AF356" s="147" t="s">
        <v>1288</v>
      </c>
      <c r="AG356" s="163" t="s">
        <v>3011</v>
      </c>
      <c r="AH356" s="147" t="s">
        <v>378</v>
      </c>
      <c r="AI356" s="148" t="s">
        <v>1290</v>
      </c>
      <c r="AJ356" s="199" t="s">
        <v>487</v>
      </c>
      <c r="AK356" s="147" t="s">
        <v>378</v>
      </c>
      <c r="AL356" s="147" t="s">
        <v>378</v>
      </c>
      <c r="AM356" s="151" t="s">
        <v>1292</v>
      </c>
      <c r="AN356" s="175">
        <v>17630876619</v>
      </c>
      <c r="AO356" s="154" t="s">
        <v>1293</v>
      </c>
      <c r="AP356" s="302" t="s">
        <v>1294</v>
      </c>
      <c r="AQ356" s="154">
        <v>17630306290</v>
      </c>
      <c r="AR356" s="143"/>
      <c r="AS356" s="154" t="s">
        <v>234</v>
      </c>
      <c r="AT356" s="156" t="s">
        <v>3012</v>
      </c>
      <c r="AU356" s="154" t="s">
        <v>3013</v>
      </c>
      <c r="AV356" s="151" t="s">
        <v>2410</v>
      </c>
      <c r="AW356" s="154" t="s">
        <v>336</v>
      </c>
    </row>
    <row r="357" customFormat="1" ht="81" spans="1:49">
      <c r="A357" s="144">
        <v>340</v>
      </c>
      <c r="B357" s="159" t="s">
        <v>142</v>
      </c>
      <c r="C357" s="148"/>
      <c r="D357" s="148" t="str">
        <f t="shared" si="9"/>
        <v>续建</v>
      </c>
      <c r="E357" s="147" t="s">
        <v>197</v>
      </c>
      <c r="F357" s="147" t="s">
        <v>197</v>
      </c>
      <c r="G357" s="159" t="s">
        <v>143</v>
      </c>
      <c r="H357" s="241" t="s">
        <v>132</v>
      </c>
      <c r="I357" s="190">
        <v>33000</v>
      </c>
      <c r="J357" s="147" t="s">
        <v>1092</v>
      </c>
      <c r="K357" s="147" t="s">
        <v>1145</v>
      </c>
      <c r="L357" s="180">
        <v>0</v>
      </c>
      <c r="M357" s="190">
        <v>33000</v>
      </c>
      <c r="N357" s="180">
        <v>0</v>
      </c>
      <c r="O357" s="180">
        <v>0</v>
      </c>
      <c r="P357" s="180">
        <v>0</v>
      </c>
      <c r="Q357" s="180">
        <v>11020</v>
      </c>
      <c r="R357" s="190">
        <v>17000</v>
      </c>
      <c r="S357" s="147" t="s">
        <v>252</v>
      </c>
      <c r="T357" s="158" t="s">
        <v>3014</v>
      </c>
      <c r="U357" s="149" t="s">
        <v>3015</v>
      </c>
      <c r="V357" s="149" t="s">
        <v>3016</v>
      </c>
      <c r="W357" s="149" t="s">
        <v>205</v>
      </c>
      <c r="X357" s="149" t="s">
        <v>205</v>
      </c>
      <c r="Y357" s="149" t="s">
        <v>205</v>
      </c>
      <c r="Z357" s="149" t="s">
        <v>3017</v>
      </c>
      <c r="AA357" s="149">
        <v>30</v>
      </c>
      <c r="AB357" s="149">
        <v>30</v>
      </c>
      <c r="AC357" s="149">
        <v>0</v>
      </c>
      <c r="AD357" s="149"/>
      <c r="AE357" s="147" t="s">
        <v>219</v>
      </c>
      <c r="AF357" s="147" t="s">
        <v>219</v>
      </c>
      <c r="AG357" s="149" t="s">
        <v>3018</v>
      </c>
      <c r="AH357" s="147" t="s">
        <v>305</v>
      </c>
      <c r="AI357" s="172" t="s">
        <v>3019</v>
      </c>
      <c r="AJ357" s="147" t="s">
        <v>305</v>
      </c>
      <c r="AK357" s="199" t="s">
        <v>305</v>
      </c>
      <c r="AL357" s="199" t="s">
        <v>305</v>
      </c>
      <c r="AM357" s="195" t="s">
        <v>1760</v>
      </c>
      <c r="AN357" s="165">
        <v>18039997776</v>
      </c>
      <c r="AO357" s="166" t="s">
        <v>1760</v>
      </c>
      <c r="AP357" s="166"/>
      <c r="AQ357" s="152">
        <v>18039997776</v>
      </c>
      <c r="AR357" s="143"/>
      <c r="AS357" s="154" t="s">
        <v>234</v>
      </c>
      <c r="AT357" s="167" t="s">
        <v>3020</v>
      </c>
      <c r="AU357" s="154"/>
      <c r="AV357" s="157"/>
      <c r="AW357" s="155"/>
    </row>
    <row r="358" customFormat="1" ht="67.5" spans="1:49">
      <c r="A358" s="144">
        <v>341</v>
      </c>
      <c r="B358" s="191" t="s">
        <v>3021</v>
      </c>
      <c r="C358" s="148"/>
      <c r="D358" s="148" t="str">
        <f t="shared" si="9"/>
        <v>续建</v>
      </c>
      <c r="E358" s="147" t="s">
        <v>197</v>
      </c>
      <c r="F358" s="206"/>
      <c r="G358" s="149" t="s">
        <v>3022</v>
      </c>
      <c r="H358" s="150" t="s">
        <v>136</v>
      </c>
      <c r="I358" s="189">
        <v>31300</v>
      </c>
      <c r="J358" s="162" t="s">
        <v>1092</v>
      </c>
      <c r="K358" s="162" t="s">
        <v>1093</v>
      </c>
      <c r="L358" s="213">
        <v>0</v>
      </c>
      <c r="M358" s="213">
        <v>31300</v>
      </c>
      <c r="N358" s="213">
        <v>0</v>
      </c>
      <c r="O358" s="213">
        <v>0</v>
      </c>
      <c r="P358" s="213">
        <v>0</v>
      </c>
      <c r="Q358" s="213">
        <v>15300</v>
      </c>
      <c r="R358" s="189">
        <v>23000</v>
      </c>
      <c r="S358" s="147" t="s">
        <v>504</v>
      </c>
      <c r="T358" s="191" t="s">
        <v>1629</v>
      </c>
      <c r="U358" s="149" t="s">
        <v>3023</v>
      </c>
      <c r="V358" s="149" t="s">
        <v>269</v>
      </c>
      <c r="W358" s="149" t="s">
        <v>269</v>
      </c>
      <c r="X358" s="149" t="s">
        <v>269</v>
      </c>
      <c r="Y358" s="149" t="s">
        <v>269</v>
      </c>
      <c r="Z358" s="149" t="s">
        <v>3024</v>
      </c>
      <c r="AA358" s="191">
        <v>17</v>
      </c>
      <c r="AB358" s="191">
        <v>17</v>
      </c>
      <c r="AC358" s="191">
        <v>0</v>
      </c>
      <c r="AD358" s="191"/>
      <c r="AE358" s="206" t="s">
        <v>219</v>
      </c>
      <c r="AF358" s="206" t="s">
        <v>219</v>
      </c>
      <c r="AG358" s="149" t="s">
        <v>3025</v>
      </c>
      <c r="AH358" s="147" t="s">
        <v>330</v>
      </c>
      <c r="AI358" s="172" t="s">
        <v>1814</v>
      </c>
      <c r="AJ358" s="147" t="s">
        <v>1301</v>
      </c>
      <c r="AK358" s="203" t="s">
        <v>333</v>
      </c>
      <c r="AL358" s="203" t="s">
        <v>333</v>
      </c>
      <c r="AM358" s="205" t="s">
        <v>333</v>
      </c>
      <c r="AN358" s="154" t="s">
        <v>1167</v>
      </c>
      <c r="AO358" s="175">
        <v>15038000913</v>
      </c>
      <c r="AP358" s="154"/>
      <c r="AQ358" s="154">
        <v>15038000913</v>
      </c>
      <c r="AR358" s="143"/>
      <c r="AS358" s="154" t="s">
        <v>234</v>
      </c>
      <c r="AT358" s="154" t="s">
        <v>347</v>
      </c>
      <c r="AU358" s="154"/>
      <c r="AV358" s="151"/>
      <c r="AW358" s="154"/>
    </row>
    <row r="359" customFormat="1" ht="40.5" spans="1:49">
      <c r="A359" s="144">
        <v>342</v>
      </c>
      <c r="B359" s="163" t="s">
        <v>3026</v>
      </c>
      <c r="C359" s="148"/>
      <c r="D359" s="148" t="str">
        <f t="shared" si="9"/>
        <v>续建</v>
      </c>
      <c r="E359" s="147" t="s">
        <v>197</v>
      </c>
      <c r="F359" s="148"/>
      <c r="G359" s="163" t="s">
        <v>3027</v>
      </c>
      <c r="H359" s="150" t="s">
        <v>3028</v>
      </c>
      <c r="I359" s="189">
        <v>30000</v>
      </c>
      <c r="J359" s="207" t="s">
        <v>1092</v>
      </c>
      <c r="K359" s="207" t="s">
        <v>1093</v>
      </c>
      <c r="L359" s="169">
        <v>0</v>
      </c>
      <c r="M359" s="169">
        <v>30000</v>
      </c>
      <c r="N359" s="169"/>
      <c r="O359" s="169"/>
      <c r="P359" s="169"/>
      <c r="Q359" s="169">
        <v>20000</v>
      </c>
      <c r="R359" s="189">
        <v>10000</v>
      </c>
      <c r="S359" s="207" t="s">
        <v>504</v>
      </c>
      <c r="T359" s="149" t="s">
        <v>1132</v>
      </c>
      <c r="U359" s="149" t="s">
        <v>3029</v>
      </c>
      <c r="V359" s="149" t="s">
        <v>2587</v>
      </c>
      <c r="W359" s="149" t="s">
        <v>3030</v>
      </c>
      <c r="X359" s="149" t="s">
        <v>205</v>
      </c>
      <c r="Y359" s="149" t="s">
        <v>205</v>
      </c>
      <c r="Z359" s="149" t="s">
        <v>3031</v>
      </c>
      <c r="AA359" s="191">
        <v>0</v>
      </c>
      <c r="AB359" s="159">
        <v>0</v>
      </c>
      <c r="AC359" s="159">
        <v>0</v>
      </c>
      <c r="AD359" s="171"/>
      <c r="AE359" s="147" t="s">
        <v>219</v>
      </c>
      <c r="AF359" s="147" t="s">
        <v>219</v>
      </c>
      <c r="AG359" s="149" t="s">
        <v>3032</v>
      </c>
      <c r="AH359" s="199" t="s">
        <v>378</v>
      </c>
      <c r="AI359" s="147" t="s">
        <v>1290</v>
      </c>
      <c r="AJ359" s="147" t="s">
        <v>487</v>
      </c>
      <c r="AK359" s="147" t="s">
        <v>378</v>
      </c>
      <c r="AL359" s="147" t="s">
        <v>378</v>
      </c>
      <c r="AM359" s="151" t="s">
        <v>3033</v>
      </c>
      <c r="AN359" s="175">
        <v>13298220888</v>
      </c>
      <c r="AO359" s="154" t="s">
        <v>3033</v>
      </c>
      <c r="AP359" s="154">
        <v>2750566</v>
      </c>
      <c r="AQ359" s="154">
        <v>13298220888</v>
      </c>
      <c r="AR359" s="143"/>
      <c r="AS359" s="154" t="s">
        <v>234</v>
      </c>
      <c r="AT359" s="156" t="s">
        <v>3034</v>
      </c>
      <c r="AU359" s="154" t="s">
        <v>219</v>
      </c>
      <c r="AV359" s="151"/>
      <c r="AW359" s="154"/>
    </row>
    <row r="360" customFormat="1" ht="40.5" spans="1:49">
      <c r="A360" s="144">
        <v>343</v>
      </c>
      <c r="B360" s="163" t="s">
        <v>3035</v>
      </c>
      <c r="C360" s="148"/>
      <c r="D360" s="148" t="str">
        <f t="shared" si="9"/>
        <v>续建</v>
      </c>
      <c r="E360" s="148" t="s">
        <v>197</v>
      </c>
      <c r="F360" s="162" t="s">
        <v>197</v>
      </c>
      <c r="G360" s="163" t="s">
        <v>3036</v>
      </c>
      <c r="H360" s="150" t="s">
        <v>132</v>
      </c>
      <c r="I360" s="187">
        <v>30000</v>
      </c>
      <c r="J360" s="148" t="s">
        <v>1092</v>
      </c>
      <c r="K360" s="148" t="s">
        <v>1145</v>
      </c>
      <c r="L360" s="140">
        <v>0</v>
      </c>
      <c r="M360" s="180">
        <v>30000</v>
      </c>
      <c r="N360" s="180"/>
      <c r="O360" s="180"/>
      <c r="P360" s="169"/>
      <c r="Q360" s="169"/>
      <c r="R360" s="187">
        <v>25000</v>
      </c>
      <c r="S360" s="148" t="s">
        <v>252</v>
      </c>
      <c r="T360" s="163"/>
      <c r="U360" s="163" t="s">
        <v>3037</v>
      </c>
      <c r="V360" s="171" t="s">
        <v>203</v>
      </c>
      <c r="W360" s="171" t="s">
        <v>205</v>
      </c>
      <c r="X360" s="171" t="s">
        <v>205</v>
      </c>
      <c r="Y360" s="171" t="s">
        <v>205</v>
      </c>
      <c r="Z360" s="149" t="s">
        <v>3038</v>
      </c>
      <c r="AA360" s="233"/>
      <c r="AB360" s="233"/>
      <c r="AC360" s="244"/>
      <c r="AD360" s="269"/>
      <c r="AE360" s="162" t="s">
        <v>219</v>
      </c>
      <c r="AF360" s="148" t="s">
        <v>219</v>
      </c>
      <c r="AG360" s="163" t="s">
        <v>3039</v>
      </c>
      <c r="AH360" s="147" t="s">
        <v>763</v>
      </c>
      <c r="AI360" s="148" t="s">
        <v>3040</v>
      </c>
      <c r="AJ360" s="148" t="s">
        <v>1439</v>
      </c>
      <c r="AK360" s="147" t="s">
        <v>763</v>
      </c>
      <c r="AL360" s="147" t="s">
        <v>763</v>
      </c>
      <c r="AM360" s="151" t="s">
        <v>763</v>
      </c>
      <c r="AN360" s="228" t="s">
        <v>2045</v>
      </c>
      <c r="AO360" s="154">
        <v>13837470327</v>
      </c>
      <c r="AP360" s="154" t="s">
        <v>2045</v>
      </c>
      <c r="AQ360" s="154"/>
      <c r="AR360" s="143"/>
      <c r="AS360" s="154" t="s">
        <v>234</v>
      </c>
      <c r="AT360" s="156" t="s">
        <v>2335</v>
      </c>
      <c r="AU360" s="154" t="s">
        <v>3041</v>
      </c>
      <c r="AV360" s="151" t="s">
        <v>2410</v>
      </c>
      <c r="AW360" s="154"/>
    </row>
    <row r="361" customFormat="1" ht="94.5" spans="1:49">
      <c r="A361" s="144">
        <v>344</v>
      </c>
      <c r="B361" s="163" t="s">
        <v>3042</v>
      </c>
      <c r="C361" s="148"/>
      <c r="D361" s="148" t="str">
        <f t="shared" si="9"/>
        <v>续建</v>
      </c>
      <c r="E361" s="147" t="s">
        <v>197</v>
      </c>
      <c r="F361" s="148"/>
      <c r="G361" s="149" t="s">
        <v>3043</v>
      </c>
      <c r="H361" s="150" t="s">
        <v>1052</v>
      </c>
      <c r="I361" s="189">
        <v>27000</v>
      </c>
      <c r="J361" s="207" t="s">
        <v>1092</v>
      </c>
      <c r="K361" s="207" t="s">
        <v>1093</v>
      </c>
      <c r="L361" s="169">
        <v>0</v>
      </c>
      <c r="M361" s="169">
        <v>27000</v>
      </c>
      <c r="N361" s="169"/>
      <c r="O361" s="169"/>
      <c r="P361" s="169"/>
      <c r="Q361" s="169">
        <v>15000</v>
      </c>
      <c r="R361" s="189">
        <v>12000</v>
      </c>
      <c r="S361" s="207" t="s">
        <v>504</v>
      </c>
      <c r="T361" s="149" t="s">
        <v>1479</v>
      </c>
      <c r="U361" s="149" t="s">
        <v>3044</v>
      </c>
      <c r="V361" s="149" t="s">
        <v>3045</v>
      </c>
      <c r="W361" s="149" t="s">
        <v>2588</v>
      </c>
      <c r="X361" s="149" t="s">
        <v>205</v>
      </c>
      <c r="Y361" s="149" t="s">
        <v>205</v>
      </c>
      <c r="Z361" s="149" t="s">
        <v>3046</v>
      </c>
      <c r="AA361" s="191">
        <v>15</v>
      </c>
      <c r="AB361" s="159">
        <v>15</v>
      </c>
      <c r="AC361" s="159">
        <v>0</v>
      </c>
      <c r="AD361" s="171"/>
      <c r="AE361" s="147" t="s">
        <v>242</v>
      </c>
      <c r="AF361" s="147" t="s">
        <v>243</v>
      </c>
      <c r="AG361" s="163" t="s">
        <v>3047</v>
      </c>
      <c r="AH361" s="147" t="s">
        <v>378</v>
      </c>
      <c r="AI361" s="147" t="s">
        <v>1805</v>
      </c>
      <c r="AJ361" s="147" t="s">
        <v>1806</v>
      </c>
      <c r="AK361" s="147" t="s">
        <v>378</v>
      </c>
      <c r="AL361" s="147" t="s">
        <v>378</v>
      </c>
      <c r="AM361" s="151" t="s">
        <v>3048</v>
      </c>
      <c r="AN361" s="175">
        <v>18903999092</v>
      </c>
      <c r="AO361" s="154" t="s">
        <v>3048</v>
      </c>
      <c r="AP361" s="154">
        <v>2750566</v>
      </c>
      <c r="AQ361" s="154">
        <v>18903999092</v>
      </c>
      <c r="AR361" s="143"/>
      <c r="AS361" s="154" t="s">
        <v>234</v>
      </c>
      <c r="AT361" s="156" t="s">
        <v>3049</v>
      </c>
      <c r="AU361" s="154" t="s">
        <v>219</v>
      </c>
      <c r="AV361" s="151"/>
      <c r="AW361" s="154"/>
    </row>
    <row r="362" customFormat="1" ht="40.5" spans="1:49">
      <c r="A362" s="144">
        <v>345</v>
      </c>
      <c r="B362" s="191" t="s">
        <v>3050</v>
      </c>
      <c r="C362" s="148"/>
      <c r="D362" s="148" t="str">
        <f t="shared" si="9"/>
        <v>续建</v>
      </c>
      <c r="E362" s="148" t="s">
        <v>197</v>
      </c>
      <c r="F362" s="148" t="s">
        <v>197</v>
      </c>
      <c r="G362" s="149" t="s">
        <v>3051</v>
      </c>
      <c r="H362" s="150" t="s">
        <v>3052</v>
      </c>
      <c r="I362" s="189">
        <v>25000</v>
      </c>
      <c r="J362" s="162" t="s">
        <v>1092</v>
      </c>
      <c r="K362" s="162" t="s">
        <v>1565</v>
      </c>
      <c r="L362" s="180">
        <v>0</v>
      </c>
      <c r="M362" s="180">
        <v>25000</v>
      </c>
      <c r="N362" s="180">
        <v>0</v>
      </c>
      <c r="O362" s="180">
        <v>0</v>
      </c>
      <c r="P362" s="180">
        <v>0</v>
      </c>
      <c r="Q362" s="198"/>
      <c r="R362" s="189">
        <v>8000</v>
      </c>
      <c r="S362" s="147" t="s">
        <v>504</v>
      </c>
      <c r="T362" s="147"/>
      <c r="U362" s="147" t="s">
        <v>3053</v>
      </c>
      <c r="V362" s="147" t="s">
        <v>205</v>
      </c>
      <c r="W362" s="147" t="s">
        <v>3054</v>
      </c>
      <c r="X362" s="147" t="s">
        <v>375</v>
      </c>
      <c r="Y362" s="147" t="s">
        <v>375</v>
      </c>
      <c r="Z362" s="147" t="s">
        <v>205</v>
      </c>
      <c r="AA362" s="147">
        <v>0</v>
      </c>
      <c r="AB362" s="147">
        <v>0</v>
      </c>
      <c r="AC362" s="147">
        <v>0</v>
      </c>
      <c r="AD362" s="162"/>
      <c r="AE362" s="147" t="s">
        <v>219</v>
      </c>
      <c r="AF362" s="147" t="s">
        <v>219</v>
      </c>
      <c r="AG362" s="147" t="s">
        <v>3055</v>
      </c>
      <c r="AH362" s="147" t="s">
        <v>368</v>
      </c>
      <c r="AI362" s="172" t="s">
        <v>3056</v>
      </c>
      <c r="AJ362" s="147" t="s">
        <v>368</v>
      </c>
      <c r="AK362" s="203" t="s">
        <v>368</v>
      </c>
      <c r="AL362" s="203" t="s">
        <v>368</v>
      </c>
      <c r="AM362" s="205" t="s">
        <v>368</v>
      </c>
      <c r="AN362" s="154" t="s">
        <v>1871</v>
      </c>
      <c r="AO362" s="175">
        <v>18749577899</v>
      </c>
      <c r="AP362" s="154"/>
      <c r="AQ362" s="154">
        <v>18749577899</v>
      </c>
      <c r="AR362" s="143"/>
      <c r="AS362" s="155" t="s">
        <v>261</v>
      </c>
      <c r="AT362" s="167" t="s">
        <v>3057</v>
      </c>
      <c r="AU362" s="155"/>
      <c r="AV362" s="151" t="s">
        <v>262</v>
      </c>
      <c r="AW362" s="154"/>
    </row>
    <row r="363" customFormat="1" ht="40.5" spans="1:49">
      <c r="A363" s="144">
        <v>346</v>
      </c>
      <c r="B363" s="149" t="s">
        <v>3058</v>
      </c>
      <c r="C363" s="148"/>
      <c r="D363" s="148" t="str">
        <f t="shared" si="9"/>
        <v>续建</v>
      </c>
      <c r="E363" s="148" t="s">
        <v>197</v>
      </c>
      <c r="F363" s="140"/>
      <c r="G363" s="159" t="s">
        <v>3059</v>
      </c>
      <c r="H363" s="178" t="s">
        <v>1052</v>
      </c>
      <c r="I363" s="190">
        <v>25000</v>
      </c>
      <c r="J363" s="162" t="s">
        <v>1092</v>
      </c>
      <c r="K363" s="162" t="s">
        <v>1093</v>
      </c>
      <c r="L363" s="220">
        <v>0</v>
      </c>
      <c r="M363" s="220">
        <v>14000</v>
      </c>
      <c r="N363" s="168">
        <v>0</v>
      </c>
      <c r="O363" s="168">
        <v>0</v>
      </c>
      <c r="P363" s="168">
        <v>0</v>
      </c>
      <c r="Q363" s="185"/>
      <c r="R363" s="190">
        <v>10000</v>
      </c>
      <c r="S363" s="147" t="s">
        <v>504</v>
      </c>
      <c r="T363" s="202"/>
      <c r="U363" s="202" t="s">
        <v>3060</v>
      </c>
      <c r="V363" s="149" t="s">
        <v>205</v>
      </c>
      <c r="W363" s="149" t="s">
        <v>205</v>
      </c>
      <c r="X363" s="149" t="s">
        <v>205</v>
      </c>
      <c r="Y363" s="149" t="s">
        <v>205</v>
      </c>
      <c r="Z363" s="149" t="s">
        <v>205</v>
      </c>
      <c r="AA363" s="170">
        <v>44</v>
      </c>
      <c r="AB363" s="170">
        <v>44</v>
      </c>
      <c r="AC363" s="170">
        <v>0</v>
      </c>
      <c r="AD363" s="171"/>
      <c r="AE363" s="147" t="s">
        <v>1208</v>
      </c>
      <c r="AF363" s="147" t="s">
        <v>1209</v>
      </c>
      <c r="AG363" s="218" t="s">
        <v>3061</v>
      </c>
      <c r="AH363" s="147" t="s">
        <v>221</v>
      </c>
      <c r="AI363" s="147" t="s">
        <v>3062</v>
      </c>
      <c r="AJ363" s="147"/>
      <c r="AK363" s="147" t="s">
        <v>221</v>
      </c>
      <c r="AL363" s="147" t="s">
        <v>221</v>
      </c>
      <c r="AM363" s="173" t="s">
        <v>3062</v>
      </c>
      <c r="AN363" s="152" t="s">
        <v>3063</v>
      </c>
      <c r="AO363" s="152" t="s">
        <v>3064</v>
      </c>
      <c r="AP363" s="154"/>
      <c r="AQ363" s="175"/>
      <c r="AR363" s="143"/>
      <c r="AS363" s="155" t="s">
        <v>234</v>
      </c>
      <c r="AT363" s="156" t="s">
        <v>3065</v>
      </c>
      <c r="AU363" s="155" t="s">
        <v>2959</v>
      </c>
      <c r="AV363" s="151" t="s">
        <v>687</v>
      </c>
      <c r="AW363" s="154" t="s">
        <v>2996</v>
      </c>
    </row>
    <row r="364" customFormat="1" ht="152" customHeight="1" spans="1:49">
      <c r="A364" s="144">
        <v>347</v>
      </c>
      <c r="B364" s="163" t="s">
        <v>3066</v>
      </c>
      <c r="C364" s="148"/>
      <c r="D364" s="148" t="str">
        <f t="shared" si="9"/>
        <v>续建</v>
      </c>
      <c r="E364" s="148" t="s">
        <v>197</v>
      </c>
      <c r="F364" s="140"/>
      <c r="G364" s="163" t="s">
        <v>3067</v>
      </c>
      <c r="H364" s="150" t="s">
        <v>128</v>
      </c>
      <c r="I364" s="247">
        <v>22498</v>
      </c>
      <c r="J364" s="162" t="s">
        <v>1092</v>
      </c>
      <c r="K364" s="162" t="s">
        <v>1145</v>
      </c>
      <c r="L364" s="169">
        <v>15200</v>
      </c>
      <c r="M364" s="169">
        <v>7298.4</v>
      </c>
      <c r="N364" s="169"/>
      <c r="O364" s="169"/>
      <c r="P364" s="169"/>
      <c r="Q364" s="169">
        <v>1300</v>
      </c>
      <c r="R364" s="189">
        <v>4000</v>
      </c>
      <c r="S364" s="149" t="s">
        <v>3068</v>
      </c>
      <c r="T364" s="149" t="s">
        <v>3069</v>
      </c>
      <c r="U364" s="149" t="s">
        <v>3070</v>
      </c>
      <c r="V364" s="149" t="s">
        <v>3071</v>
      </c>
      <c r="W364" s="149" t="s">
        <v>205</v>
      </c>
      <c r="X364" s="149" t="s">
        <v>205</v>
      </c>
      <c r="Y364" s="149" t="s">
        <v>205</v>
      </c>
      <c r="Z364" s="149" t="s">
        <v>205</v>
      </c>
      <c r="AA364" s="149" t="s">
        <v>205</v>
      </c>
      <c r="AB364" s="149" t="s">
        <v>205</v>
      </c>
      <c r="AC364" s="149" t="s">
        <v>205</v>
      </c>
      <c r="AD364" s="248"/>
      <c r="AE364" s="147" t="s">
        <v>219</v>
      </c>
      <c r="AF364" s="147" t="s">
        <v>219</v>
      </c>
      <c r="AG364" s="149" t="s">
        <v>3072</v>
      </c>
      <c r="AH364" s="147" t="s">
        <v>305</v>
      </c>
      <c r="AI364" s="149" t="s">
        <v>3073</v>
      </c>
      <c r="AJ364" s="147" t="s">
        <v>939</v>
      </c>
      <c r="AK364" s="147" t="s">
        <v>940</v>
      </c>
      <c r="AL364" s="147" t="s">
        <v>3074</v>
      </c>
      <c r="AM364" s="151" t="s">
        <v>940</v>
      </c>
      <c r="AN364" s="154" t="s">
        <v>3075</v>
      </c>
      <c r="AO364" s="211">
        <v>18903991588</v>
      </c>
      <c r="AP364" s="210" t="s">
        <v>3076</v>
      </c>
      <c r="AQ364" s="211"/>
      <c r="AR364" s="156"/>
      <c r="AS364" s="155" t="s">
        <v>234</v>
      </c>
      <c r="AT364" s="156"/>
      <c r="AU364" s="155"/>
      <c r="AV364" s="157"/>
      <c r="AW364" s="155"/>
    </row>
    <row r="365" customFormat="1" ht="81" spans="1:49">
      <c r="A365" s="144">
        <v>348</v>
      </c>
      <c r="B365" s="149" t="s">
        <v>3077</v>
      </c>
      <c r="C365" s="148"/>
      <c r="D365" s="148" t="str">
        <f t="shared" ref="D365:D376" si="10">IF(LEFT(H365,4)="2025","新建","续建")</f>
        <v>续建</v>
      </c>
      <c r="E365" s="148" t="s">
        <v>197</v>
      </c>
      <c r="F365" s="148"/>
      <c r="G365" s="172" t="s">
        <v>3078</v>
      </c>
      <c r="H365" s="150" t="s">
        <v>953</v>
      </c>
      <c r="I365" s="189">
        <v>22000</v>
      </c>
      <c r="J365" s="148" t="s">
        <v>1092</v>
      </c>
      <c r="K365" s="148" t="s">
        <v>1093</v>
      </c>
      <c r="L365" s="169">
        <v>0</v>
      </c>
      <c r="M365" s="169">
        <v>22000</v>
      </c>
      <c r="N365" s="169">
        <v>0</v>
      </c>
      <c r="O365" s="169">
        <v>0</v>
      </c>
      <c r="P365" s="169">
        <v>0</v>
      </c>
      <c r="Q365" s="169">
        <v>8000</v>
      </c>
      <c r="R365" s="190">
        <v>12000</v>
      </c>
      <c r="S365" s="149" t="s">
        <v>2621</v>
      </c>
      <c r="T365" s="149" t="s">
        <v>3079</v>
      </c>
      <c r="U365" s="191" t="s">
        <v>3080</v>
      </c>
      <c r="V365" s="191" t="s">
        <v>205</v>
      </c>
      <c r="W365" s="191" t="s">
        <v>205</v>
      </c>
      <c r="X365" s="191" t="s">
        <v>269</v>
      </c>
      <c r="Y365" s="191" t="s">
        <v>269</v>
      </c>
      <c r="Z365" s="191" t="s">
        <v>205</v>
      </c>
      <c r="AA365" s="191">
        <v>20</v>
      </c>
      <c r="AB365" s="159">
        <v>20</v>
      </c>
      <c r="AC365" s="159">
        <v>0</v>
      </c>
      <c r="AD365" s="171"/>
      <c r="AE365" s="147" t="s">
        <v>219</v>
      </c>
      <c r="AF365" s="147" t="s">
        <v>219</v>
      </c>
      <c r="AG365" s="149" t="s">
        <v>3081</v>
      </c>
      <c r="AH365" s="147" t="s">
        <v>272</v>
      </c>
      <c r="AI365" s="147" t="s">
        <v>1591</v>
      </c>
      <c r="AJ365" s="147" t="s">
        <v>272</v>
      </c>
      <c r="AK365" s="147" t="s">
        <v>272</v>
      </c>
      <c r="AL365" s="147" t="s">
        <v>272</v>
      </c>
      <c r="AM365" s="151" t="s">
        <v>1592</v>
      </c>
      <c r="AN365" s="175">
        <v>13598973668</v>
      </c>
      <c r="AO365" s="154" t="s">
        <v>1592</v>
      </c>
      <c r="AP365" s="154"/>
      <c r="AQ365" s="154">
        <v>13598973668</v>
      </c>
      <c r="AR365" s="143"/>
      <c r="AS365" s="154" t="s">
        <v>234</v>
      </c>
      <c r="AT365" s="192" t="s">
        <v>3082</v>
      </c>
      <c r="AU365" s="154"/>
      <c r="AV365" s="157"/>
      <c r="AW365" s="155"/>
    </row>
    <row r="366" customFormat="1" ht="54" spans="1:49">
      <c r="A366" s="144">
        <v>349</v>
      </c>
      <c r="B366" s="163" t="s">
        <v>3083</v>
      </c>
      <c r="C366" s="148"/>
      <c r="D366" s="148" t="str">
        <f t="shared" si="10"/>
        <v>续建</v>
      </c>
      <c r="E366" s="148" t="s">
        <v>197</v>
      </c>
      <c r="F366" s="148"/>
      <c r="G366" s="172" t="s">
        <v>3084</v>
      </c>
      <c r="H366" s="150" t="s">
        <v>132</v>
      </c>
      <c r="I366" s="189">
        <v>20000</v>
      </c>
      <c r="J366" s="148" t="s">
        <v>1092</v>
      </c>
      <c r="K366" s="148" t="s">
        <v>1093</v>
      </c>
      <c r="L366" s="169">
        <v>0</v>
      </c>
      <c r="M366" s="169">
        <v>20000</v>
      </c>
      <c r="N366" s="169">
        <v>0</v>
      </c>
      <c r="O366" s="169">
        <v>0</v>
      </c>
      <c r="P366" s="169">
        <v>0</v>
      </c>
      <c r="Q366" s="169">
        <v>10000</v>
      </c>
      <c r="R366" s="190">
        <v>10000</v>
      </c>
      <c r="S366" s="186" t="s">
        <v>504</v>
      </c>
      <c r="T366" s="149" t="s">
        <v>3085</v>
      </c>
      <c r="U366" s="191" t="s">
        <v>3086</v>
      </c>
      <c r="V366" s="191" t="s">
        <v>3087</v>
      </c>
      <c r="W366" s="191" t="s">
        <v>3088</v>
      </c>
      <c r="X366" s="191" t="s">
        <v>205</v>
      </c>
      <c r="Y366" s="191" t="s">
        <v>205</v>
      </c>
      <c r="Z366" s="191" t="s">
        <v>3089</v>
      </c>
      <c r="AA366" s="191">
        <v>20.2</v>
      </c>
      <c r="AB366" s="159">
        <v>20</v>
      </c>
      <c r="AC366" s="159">
        <v>0</v>
      </c>
      <c r="AD366" s="171"/>
      <c r="AE366" s="147" t="s">
        <v>516</v>
      </c>
      <c r="AF366" s="147" t="s">
        <v>319</v>
      </c>
      <c r="AG366" s="149" t="s">
        <v>3090</v>
      </c>
      <c r="AH366" s="147" t="s">
        <v>272</v>
      </c>
      <c r="AI366" s="147" t="s">
        <v>1334</v>
      </c>
      <c r="AJ366" s="147" t="s">
        <v>272</v>
      </c>
      <c r="AK366" s="147" t="s">
        <v>272</v>
      </c>
      <c r="AL366" s="147" t="s">
        <v>272</v>
      </c>
      <c r="AM366" s="151" t="s">
        <v>3091</v>
      </c>
      <c r="AN366" s="175">
        <v>13598980778</v>
      </c>
      <c r="AO366" s="154" t="s">
        <v>3091</v>
      </c>
      <c r="AP366" s="154"/>
      <c r="AQ366" s="154">
        <v>13598980778</v>
      </c>
      <c r="AR366" s="143"/>
      <c r="AS366" s="154" t="s">
        <v>234</v>
      </c>
      <c r="AT366" s="192" t="s">
        <v>3092</v>
      </c>
      <c r="AU366" s="154"/>
      <c r="AV366" s="157"/>
      <c r="AW366" s="155"/>
    </row>
    <row r="367" customFormat="1" ht="40.5" spans="1:49">
      <c r="A367" s="144">
        <v>350</v>
      </c>
      <c r="B367" s="163" t="s">
        <v>3093</v>
      </c>
      <c r="C367" s="148"/>
      <c r="D367" s="148" t="str">
        <f t="shared" si="10"/>
        <v>续建</v>
      </c>
      <c r="E367" s="148" t="s">
        <v>197</v>
      </c>
      <c r="F367" s="148"/>
      <c r="G367" s="172" t="s">
        <v>3094</v>
      </c>
      <c r="H367" s="150" t="s">
        <v>1024</v>
      </c>
      <c r="I367" s="189">
        <v>20000</v>
      </c>
      <c r="J367" s="148" t="s">
        <v>1092</v>
      </c>
      <c r="K367" s="148" t="s">
        <v>1145</v>
      </c>
      <c r="L367" s="169">
        <v>0</v>
      </c>
      <c r="M367" s="169">
        <v>20000</v>
      </c>
      <c r="N367" s="169">
        <v>0</v>
      </c>
      <c r="O367" s="169">
        <v>0</v>
      </c>
      <c r="P367" s="169">
        <v>0</v>
      </c>
      <c r="Q367" s="169">
        <v>10000</v>
      </c>
      <c r="R367" s="190">
        <v>10000</v>
      </c>
      <c r="S367" s="231" t="s">
        <v>504</v>
      </c>
      <c r="T367" s="149" t="s">
        <v>3095</v>
      </c>
      <c r="U367" s="191" t="s">
        <v>3096</v>
      </c>
      <c r="V367" s="191" t="s">
        <v>205</v>
      </c>
      <c r="W367" s="191" t="s">
        <v>205</v>
      </c>
      <c r="X367" s="191" t="s">
        <v>205</v>
      </c>
      <c r="Y367" s="191" t="s">
        <v>205</v>
      </c>
      <c r="Z367" s="191" t="s">
        <v>205</v>
      </c>
      <c r="AA367" s="191">
        <v>0</v>
      </c>
      <c r="AB367" s="159">
        <v>0</v>
      </c>
      <c r="AC367" s="159">
        <v>0</v>
      </c>
      <c r="AD367" s="171"/>
      <c r="AE367" s="147" t="s">
        <v>219</v>
      </c>
      <c r="AF367" s="147" t="s">
        <v>219</v>
      </c>
      <c r="AG367" s="149" t="s">
        <v>3097</v>
      </c>
      <c r="AH367" s="147" t="s">
        <v>272</v>
      </c>
      <c r="AI367" s="147" t="s">
        <v>1334</v>
      </c>
      <c r="AJ367" s="147" t="s">
        <v>272</v>
      </c>
      <c r="AK367" s="147" t="s">
        <v>272</v>
      </c>
      <c r="AL367" s="147" t="s">
        <v>272</v>
      </c>
      <c r="AM367" s="151" t="s">
        <v>1327</v>
      </c>
      <c r="AN367" s="175">
        <v>13803743065</v>
      </c>
      <c r="AO367" s="154" t="s">
        <v>1327</v>
      </c>
      <c r="AP367" s="154"/>
      <c r="AQ367" s="154">
        <v>13803743065</v>
      </c>
      <c r="AR367" s="143"/>
      <c r="AS367" s="154" t="s">
        <v>234</v>
      </c>
      <c r="AT367" s="192" t="s">
        <v>3098</v>
      </c>
      <c r="AU367" s="154"/>
      <c r="AV367" s="157"/>
      <c r="AW367" s="155"/>
    </row>
    <row r="368" customFormat="1" ht="54" customHeight="1" spans="1:49">
      <c r="A368" s="144">
        <v>351</v>
      </c>
      <c r="B368" s="163" t="s">
        <v>3099</v>
      </c>
      <c r="C368" s="148"/>
      <c r="D368" s="148" t="str">
        <f t="shared" si="10"/>
        <v>续建</v>
      </c>
      <c r="E368" s="147" t="s">
        <v>197</v>
      </c>
      <c r="F368" s="148"/>
      <c r="G368" s="236" t="s">
        <v>3100</v>
      </c>
      <c r="H368" s="150" t="s">
        <v>2669</v>
      </c>
      <c r="I368" s="189">
        <v>20000</v>
      </c>
      <c r="J368" s="207" t="s">
        <v>1092</v>
      </c>
      <c r="K368" s="207" t="s">
        <v>1093</v>
      </c>
      <c r="L368" s="169">
        <v>0</v>
      </c>
      <c r="M368" s="169">
        <v>20000</v>
      </c>
      <c r="N368" s="169"/>
      <c r="O368" s="169"/>
      <c r="P368" s="169"/>
      <c r="Q368" s="169">
        <v>12000</v>
      </c>
      <c r="R368" s="189">
        <v>8000</v>
      </c>
      <c r="S368" s="207" t="s">
        <v>504</v>
      </c>
      <c r="T368" s="149" t="s">
        <v>826</v>
      </c>
      <c r="U368" s="236" t="s">
        <v>3101</v>
      </c>
      <c r="V368" s="236" t="s">
        <v>3102</v>
      </c>
      <c r="W368" s="236" t="s">
        <v>3103</v>
      </c>
      <c r="X368" s="149" t="s">
        <v>205</v>
      </c>
      <c r="Y368" s="149" t="s">
        <v>205</v>
      </c>
      <c r="Z368" s="236" t="s">
        <v>3104</v>
      </c>
      <c r="AA368" s="191">
        <v>0</v>
      </c>
      <c r="AB368" s="159">
        <v>0</v>
      </c>
      <c r="AC368" s="159">
        <v>0</v>
      </c>
      <c r="AD368" s="171"/>
      <c r="AE368" s="147" t="s">
        <v>206</v>
      </c>
      <c r="AF368" s="147" t="s">
        <v>207</v>
      </c>
      <c r="AG368" s="236" t="s">
        <v>3105</v>
      </c>
      <c r="AH368" s="147" t="s">
        <v>378</v>
      </c>
      <c r="AI368" s="147" t="s">
        <v>1290</v>
      </c>
      <c r="AJ368" s="147" t="s">
        <v>487</v>
      </c>
      <c r="AK368" s="147" t="s">
        <v>378</v>
      </c>
      <c r="AL368" s="147" t="s">
        <v>378</v>
      </c>
      <c r="AM368" s="151" t="s">
        <v>3106</v>
      </c>
      <c r="AN368" s="175">
        <v>13608698041</v>
      </c>
      <c r="AO368" s="154" t="s">
        <v>3106</v>
      </c>
      <c r="AP368" s="154">
        <v>2750566</v>
      </c>
      <c r="AQ368" s="154">
        <v>13608698041</v>
      </c>
      <c r="AR368" s="143"/>
      <c r="AS368" s="154" t="s">
        <v>234</v>
      </c>
      <c r="AT368" s="156" t="s">
        <v>3107</v>
      </c>
      <c r="AU368" s="154" t="s">
        <v>2841</v>
      </c>
      <c r="AV368" s="151" t="s">
        <v>2410</v>
      </c>
      <c r="AW368" s="154"/>
    </row>
    <row r="369" customFormat="1" ht="40.5" spans="1:49">
      <c r="A369" s="144">
        <v>352</v>
      </c>
      <c r="B369" s="159" t="s">
        <v>3108</v>
      </c>
      <c r="C369" s="148"/>
      <c r="D369" s="148" t="str">
        <f t="shared" si="10"/>
        <v>续建</v>
      </c>
      <c r="E369" s="148" t="s">
        <v>197</v>
      </c>
      <c r="F369" s="148"/>
      <c r="G369" s="159" t="s">
        <v>3109</v>
      </c>
      <c r="H369" s="241" t="s">
        <v>132</v>
      </c>
      <c r="I369" s="190">
        <v>20000</v>
      </c>
      <c r="J369" s="162" t="s">
        <v>1092</v>
      </c>
      <c r="K369" s="162" t="s">
        <v>1093</v>
      </c>
      <c r="L369" s="220">
        <v>4100</v>
      </c>
      <c r="M369" s="168">
        <v>0</v>
      </c>
      <c r="N369" s="168">
        <v>0</v>
      </c>
      <c r="O369" s="168">
        <v>0</v>
      </c>
      <c r="P369" s="168">
        <v>0</v>
      </c>
      <c r="Q369" s="185"/>
      <c r="R369" s="190">
        <v>10000</v>
      </c>
      <c r="S369" s="231" t="s">
        <v>504</v>
      </c>
      <c r="T369" s="202"/>
      <c r="U369" s="149" t="s">
        <v>316</v>
      </c>
      <c r="V369" s="149" t="s">
        <v>205</v>
      </c>
      <c r="W369" s="149" t="s">
        <v>317</v>
      </c>
      <c r="X369" s="149" t="s">
        <v>256</v>
      </c>
      <c r="Y369" s="149" t="s">
        <v>205</v>
      </c>
      <c r="Z369" s="149" t="s">
        <v>318</v>
      </c>
      <c r="AA369" s="170">
        <v>0</v>
      </c>
      <c r="AB369" s="170">
        <v>0</v>
      </c>
      <c r="AC369" s="170">
        <v>0</v>
      </c>
      <c r="AD369" s="171"/>
      <c r="AE369" s="147" t="s">
        <v>219</v>
      </c>
      <c r="AF369" s="147" t="s">
        <v>219</v>
      </c>
      <c r="AG369" s="149" t="s">
        <v>3110</v>
      </c>
      <c r="AH369" s="147" t="s">
        <v>221</v>
      </c>
      <c r="AI369" s="172" t="s">
        <v>3111</v>
      </c>
      <c r="AJ369" s="147"/>
      <c r="AK369" s="147" t="s">
        <v>221</v>
      </c>
      <c r="AL369" s="147" t="s">
        <v>221</v>
      </c>
      <c r="AM369" s="173" t="s">
        <v>2696</v>
      </c>
      <c r="AN369" s="152" t="s">
        <v>2697</v>
      </c>
      <c r="AO369" s="154" t="s">
        <v>3112</v>
      </c>
      <c r="AP369" s="154"/>
      <c r="AQ369" s="286"/>
      <c r="AR369" s="143"/>
      <c r="AS369" s="155" t="s">
        <v>234</v>
      </c>
      <c r="AT369" s="156" t="s">
        <v>3113</v>
      </c>
      <c r="AU369" s="155"/>
      <c r="AV369" s="157"/>
      <c r="AW369" s="155"/>
    </row>
    <row r="370" customFormat="1" ht="40.5" spans="1:49">
      <c r="A370" s="144">
        <v>353</v>
      </c>
      <c r="B370" s="159" t="s">
        <v>3114</v>
      </c>
      <c r="C370" s="148"/>
      <c r="D370" s="148" t="str">
        <f t="shared" si="10"/>
        <v>续建</v>
      </c>
      <c r="E370" s="148" t="s">
        <v>197</v>
      </c>
      <c r="F370" s="148"/>
      <c r="G370" s="159" t="s">
        <v>3115</v>
      </c>
      <c r="H370" s="241" t="s">
        <v>1052</v>
      </c>
      <c r="I370" s="276">
        <v>20000</v>
      </c>
      <c r="J370" s="162" t="s">
        <v>1092</v>
      </c>
      <c r="K370" s="162" t="s">
        <v>1145</v>
      </c>
      <c r="L370" s="168">
        <v>0</v>
      </c>
      <c r="M370" s="185">
        <v>100000</v>
      </c>
      <c r="N370" s="168">
        <v>0</v>
      </c>
      <c r="O370" s="168">
        <v>0</v>
      </c>
      <c r="P370" s="168">
        <v>0</v>
      </c>
      <c r="Q370" s="185">
        <v>50000</v>
      </c>
      <c r="R370" s="276">
        <v>10000</v>
      </c>
      <c r="S370" s="231" t="s">
        <v>252</v>
      </c>
      <c r="T370" s="149" t="s">
        <v>3116</v>
      </c>
      <c r="U370" s="180" t="s">
        <v>662</v>
      </c>
      <c r="V370" s="147" t="s">
        <v>205</v>
      </c>
      <c r="W370" s="147" t="s">
        <v>663</v>
      </c>
      <c r="X370" s="147" t="s">
        <v>256</v>
      </c>
      <c r="Y370" s="147" t="s">
        <v>205</v>
      </c>
      <c r="Z370" s="147" t="s">
        <v>664</v>
      </c>
      <c r="AA370" s="187">
        <v>0</v>
      </c>
      <c r="AB370" s="187">
        <v>0</v>
      </c>
      <c r="AC370" s="187">
        <v>0</v>
      </c>
      <c r="AD370" s="162"/>
      <c r="AE370" s="147" t="s">
        <v>219</v>
      </c>
      <c r="AF370" s="147" t="s">
        <v>219</v>
      </c>
      <c r="AG370" s="186" t="s">
        <v>3117</v>
      </c>
      <c r="AH370" s="147" t="s">
        <v>221</v>
      </c>
      <c r="AI370" s="172" t="s">
        <v>3118</v>
      </c>
      <c r="AJ370" s="147"/>
      <c r="AK370" s="147" t="s">
        <v>221</v>
      </c>
      <c r="AL370" s="147" t="s">
        <v>221</v>
      </c>
      <c r="AM370" s="173" t="s">
        <v>1176</v>
      </c>
      <c r="AN370" s="243" t="s">
        <v>1177</v>
      </c>
      <c r="AO370" s="152" t="s">
        <v>3119</v>
      </c>
      <c r="AP370" s="154"/>
      <c r="AQ370" s="175"/>
      <c r="AR370" s="143"/>
      <c r="AS370" s="155" t="s">
        <v>261</v>
      </c>
      <c r="AT370" s="156" t="s">
        <v>3120</v>
      </c>
      <c r="AU370" s="155"/>
      <c r="AV370" s="157"/>
      <c r="AW370" s="155"/>
    </row>
    <row r="371" customFormat="1" ht="43.5" spans="1:49">
      <c r="A371" s="144">
        <v>354</v>
      </c>
      <c r="B371" s="149" t="s">
        <v>3121</v>
      </c>
      <c r="C371" s="148"/>
      <c r="D371" s="148" t="str">
        <f t="shared" si="10"/>
        <v>续建</v>
      </c>
      <c r="E371" s="148" t="s">
        <v>197</v>
      </c>
      <c r="F371" s="148"/>
      <c r="G371" s="159" t="s">
        <v>3122</v>
      </c>
      <c r="H371" s="178" t="s">
        <v>2844</v>
      </c>
      <c r="I371" s="276">
        <v>20000</v>
      </c>
      <c r="J371" s="162" t="s">
        <v>1092</v>
      </c>
      <c r="K371" s="162" t="s">
        <v>1145</v>
      </c>
      <c r="L371" s="168">
        <v>0</v>
      </c>
      <c r="M371" s="217">
        <v>150000</v>
      </c>
      <c r="N371" s="168">
        <v>0</v>
      </c>
      <c r="O371" s="168">
        <v>0</v>
      </c>
      <c r="P371" s="168">
        <v>0</v>
      </c>
      <c r="Q371" s="185">
        <v>40000</v>
      </c>
      <c r="R371" s="276">
        <v>10000</v>
      </c>
      <c r="S371" s="188" t="s">
        <v>252</v>
      </c>
      <c r="T371" s="202" t="s">
        <v>3123</v>
      </c>
      <c r="U371" s="202" t="s">
        <v>3124</v>
      </c>
      <c r="V371" s="149" t="s">
        <v>205</v>
      </c>
      <c r="W371" s="149" t="s">
        <v>205</v>
      </c>
      <c r="X371" s="149" t="s">
        <v>205</v>
      </c>
      <c r="Y371" s="149" t="s">
        <v>205</v>
      </c>
      <c r="Z371" s="149" t="s">
        <v>205</v>
      </c>
      <c r="AA371" s="170">
        <v>0</v>
      </c>
      <c r="AB371" s="170">
        <v>0</v>
      </c>
      <c r="AC371" s="170">
        <v>0</v>
      </c>
      <c r="AD371" s="171"/>
      <c r="AE371" s="147" t="s">
        <v>219</v>
      </c>
      <c r="AF371" s="147" t="s">
        <v>219</v>
      </c>
      <c r="AG371" s="149" t="s">
        <v>3125</v>
      </c>
      <c r="AH371" s="147" t="s">
        <v>221</v>
      </c>
      <c r="AI371" s="172" t="s">
        <v>3126</v>
      </c>
      <c r="AJ371" s="147"/>
      <c r="AK371" s="147" t="s">
        <v>221</v>
      </c>
      <c r="AL371" s="147" t="s">
        <v>221</v>
      </c>
      <c r="AM371" s="151" t="s">
        <v>3127</v>
      </c>
      <c r="AN371" s="174" t="s">
        <v>3128</v>
      </c>
      <c r="AO371" s="152" t="s">
        <v>3129</v>
      </c>
      <c r="AP371" s="154"/>
      <c r="AQ371" s="175"/>
      <c r="AR371" s="143"/>
      <c r="AS371" s="155" t="s">
        <v>234</v>
      </c>
      <c r="AT371" s="156" t="s">
        <v>3130</v>
      </c>
      <c r="AU371" s="155"/>
      <c r="AV371" s="157"/>
      <c r="AW371" s="155"/>
    </row>
    <row r="372" customFormat="1" ht="40.5" spans="1:49">
      <c r="A372" s="144">
        <v>355</v>
      </c>
      <c r="B372" s="163" t="s">
        <v>3131</v>
      </c>
      <c r="C372" s="148"/>
      <c r="D372" s="148" t="str">
        <f t="shared" si="10"/>
        <v>续建</v>
      </c>
      <c r="E372" s="147" t="s">
        <v>197</v>
      </c>
      <c r="F372" s="206"/>
      <c r="G372" s="149" t="s">
        <v>3132</v>
      </c>
      <c r="H372" s="150" t="s">
        <v>132</v>
      </c>
      <c r="I372" s="189">
        <v>17000</v>
      </c>
      <c r="J372" s="162" t="s">
        <v>1092</v>
      </c>
      <c r="K372" s="162" t="s">
        <v>1093</v>
      </c>
      <c r="L372" s="213">
        <v>0</v>
      </c>
      <c r="M372" s="213">
        <v>17000</v>
      </c>
      <c r="N372" s="213">
        <v>0</v>
      </c>
      <c r="O372" s="213">
        <v>0</v>
      </c>
      <c r="P372" s="213">
        <v>0</v>
      </c>
      <c r="Q372" s="213">
        <v>10000</v>
      </c>
      <c r="R372" s="189">
        <v>7000</v>
      </c>
      <c r="S372" s="147" t="s">
        <v>504</v>
      </c>
      <c r="T372" s="206" t="s">
        <v>3133</v>
      </c>
      <c r="U372" s="147" t="s">
        <v>3134</v>
      </c>
      <c r="V372" s="147" t="s">
        <v>256</v>
      </c>
      <c r="W372" s="147" t="s">
        <v>256</v>
      </c>
      <c r="X372" s="147" t="s">
        <v>256</v>
      </c>
      <c r="Y372" s="147" t="s">
        <v>256</v>
      </c>
      <c r="Z372" s="147" t="s">
        <v>256</v>
      </c>
      <c r="AA372" s="206">
        <v>0</v>
      </c>
      <c r="AB372" s="206">
        <v>0</v>
      </c>
      <c r="AC372" s="206">
        <v>0</v>
      </c>
      <c r="AD372" s="206"/>
      <c r="AE372" s="206" t="s">
        <v>219</v>
      </c>
      <c r="AF372" s="206" t="s">
        <v>219</v>
      </c>
      <c r="AG372" s="147" t="s">
        <v>3135</v>
      </c>
      <c r="AH372" s="147" t="s">
        <v>330</v>
      </c>
      <c r="AI372" s="147" t="s">
        <v>3136</v>
      </c>
      <c r="AJ372" s="147" t="s">
        <v>3137</v>
      </c>
      <c r="AK372" s="203" t="s">
        <v>333</v>
      </c>
      <c r="AL372" s="203" t="s">
        <v>333</v>
      </c>
      <c r="AM372" s="205" t="s">
        <v>333</v>
      </c>
      <c r="AN372" s="154" t="s">
        <v>3138</v>
      </c>
      <c r="AO372" s="175">
        <v>17630303535</v>
      </c>
      <c r="AP372" s="154"/>
      <c r="AQ372" s="154">
        <v>17630303535</v>
      </c>
      <c r="AR372" s="143"/>
      <c r="AS372" s="154"/>
      <c r="AT372" s="154"/>
      <c r="AU372" s="154"/>
      <c r="AV372" s="151"/>
      <c r="AW372" s="154"/>
    </row>
    <row r="373" customFormat="1" ht="81" spans="1:49">
      <c r="A373" s="144">
        <v>356</v>
      </c>
      <c r="B373" s="191" t="s">
        <v>3139</v>
      </c>
      <c r="C373" s="148"/>
      <c r="D373" s="148" t="str">
        <f t="shared" si="10"/>
        <v>续建</v>
      </c>
      <c r="E373" s="148" t="s">
        <v>197</v>
      </c>
      <c r="F373" s="148" t="s">
        <v>197</v>
      </c>
      <c r="G373" s="149" t="s">
        <v>3140</v>
      </c>
      <c r="H373" s="150" t="s">
        <v>2844</v>
      </c>
      <c r="I373" s="189">
        <v>15000</v>
      </c>
      <c r="J373" s="162" t="s">
        <v>1092</v>
      </c>
      <c r="K373" s="162" t="s">
        <v>1565</v>
      </c>
      <c r="L373" s="180">
        <v>0</v>
      </c>
      <c r="M373" s="180">
        <v>15000</v>
      </c>
      <c r="N373" s="180">
        <v>0</v>
      </c>
      <c r="O373" s="180">
        <v>0</v>
      </c>
      <c r="P373" s="180">
        <v>0</v>
      </c>
      <c r="Q373" s="198"/>
      <c r="R373" s="189">
        <v>8000</v>
      </c>
      <c r="S373" s="149" t="s">
        <v>3141</v>
      </c>
      <c r="T373" s="147"/>
      <c r="U373" s="147" t="s">
        <v>3142</v>
      </c>
      <c r="V373" s="147" t="s">
        <v>602</v>
      </c>
      <c r="W373" s="147"/>
      <c r="X373" s="147" t="s">
        <v>375</v>
      </c>
      <c r="Y373" s="147" t="s">
        <v>375</v>
      </c>
      <c r="Z373" s="147"/>
      <c r="AA373" s="147">
        <v>0</v>
      </c>
      <c r="AB373" s="147">
        <v>0</v>
      </c>
      <c r="AC373" s="147">
        <v>0</v>
      </c>
      <c r="AD373" s="162"/>
      <c r="AE373" s="147" t="s">
        <v>219</v>
      </c>
      <c r="AF373" s="147" t="s">
        <v>219</v>
      </c>
      <c r="AG373" s="147" t="s">
        <v>3143</v>
      </c>
      <c r="AH373" s="147" t="s">
        <v>368</v>
      </c>
      <c r="AI373" s="172" t="s">
        <v>3144</v>
      </c>
      <c r="AJ373" s="147" t="s">
        <v>368</v>
      </c>
      <c r="AK373" s="203" t="s">
        <v>368</v>
      </c>
      <c r="AL373" s="203" t="s">
        <v>368</v>
      </c>
      <c r="AM373" s="205" t="s">
        <v>368</v>
      </c>
      <c r="AN373" s="154" t="s">
        <v>1939</v>
      </c>
      <c r="AO373" s="175">
        <v>17638705333</v>
      </c>
      <c r="AP373" s="154"/>
      <c r="AQ373" s="154">
        <v>17638705333</v>
      </c>
      <c r="AR373" s="143"/>
      <c r="AS373" s="155" t="s">
        <v>261</v>
      </c>
      <c r="AT373" s="167" t="s">
        <v>3145</v>
      </c>
      <c r="AU373" s="155"/>
      <c r="AV373" s="151" t="s">
        <v>1202</v>
      </c>
      <c r="AW373" s="154"/>
    </row>
    <row r="374" customFormat="1" ht="54" spans="1:49">
      <c r="A374" s="144">
        <v>357</v>
      </c>
      <c r="B374" s="191" t="s">
        <v>3146</v>
      </c>
      <c r="C374" s="148"/>
      <c r="D374" s="148" t="str">
        <f t="shared" si="10"/>
        <v>续建</v>
      </c>
      <c r="E374" s="147" t="s">
        <v>197</v>
      </c>
      <c r="F374" s="148"/>
      <c r="G374" s="149" t="s">
        <v>3147</v>
      </c>
      <c r="H374" s="150" t="s">
        <v>3148</v>
      </c>
      <c r="I374" s="189">
        <v>13910</v>
      </c>
      <c r="J374" s="147" t="s">
        <v>1092</v>
      </c>
      <c r="K374" s="148" t="s">
        <v>1093</v>
      </c>
      <c r="L374" s="180">
        <v>0</v>
      </c>
      <c r="M374" s="180">
        <v>13910</v>
      </c>
      <c r="N374" s="180">
        <v>0</v>
      </c>
      <c r="O374" s="180">
        <v>0</v>
      </c>
      <c r="P374" s="180">
        <v>0</v>
      </c>
      <c r="Q374" s="198">
        <v>7410</v>
      </c>
      <c r="R374" s="189">
        <v>8500</v>
      </c>
      <c r="S374" s="147" t="s">
        <v>504</v>
      </c>
      <c r="T374" s="149" t="s">
        <v>3149</v>
      </c>
      <c r="U374" s="149" t="s">
        <v>269</v>
      </c>
      <c r="V374" s="149" t="s">
        <v>269</v>
      </c>
      <c r="W374" s="149" t="s">
        <v>269</v>
      </c>
      <c r="X374" s="149" t="s">
        <v>269</v>
      </c>
      <c r="Y374" s="149" t="s">
        <v>269</v>
      </c>
      <c r="Z374" s="149" t="s">
        <v>205</v>
      </c>
      <c r="AA374" s="149">
        <v>118</v>
      </c>
      <c r="AB374" s="149">
        <v>0</v>
      </c>
      <c r="AC374" s="149">
        <v>118</v>
      </c>
      <c r="AD374" s="171"/>
      <c r="AE374" s="147" t="s">
        <v>219</v>
      </c>
      <c r="AF374" s="147" t="s">
        <v>219</v>
      </c>
      <c r="AG374" s="149" t="s">
        <v>3150</v>
      </c>
      <c r="AH374" s="147" t="s">
        <v>330</v>
      </c>
      <c r="AI374" s="172" t="s">
        <v>3151</v>
      </c>
      <c r="AJ374" s="147" t="s">
        <v>3152</v>
      </c>
      <c r="AK374" s="203" t="s">
        <v>333</v>
      </c>
      <c r="AL374" s="203" t="s">
        <v>333</v>
      </c>
      <c r="AM374" s="205" t="s">
        <v>333</v>
      </c>
      <c r="AN374" s="154" t="s">
        <v>3153</v>
      </c>
      <c r="AO374" s="175">
        <v>13569499060</v>
      </c>
      <c r="AP374" s="154"/>
      <c r="AQ374" s="154">
        <v>13569499060</v>
      </c>
      <c r="AR374" s="143"/>
      <c r="AS374" s="154" t="s">
        <v>234</v>
      </c>
      <c r="AT374" s="154" t="s">
        <v>347</v>
      </c>
      <c r="AU374" s="154"/>
      <c r="AV374" s="151"/>
      <c r="AW374" s="154"/>
    </row>
    <row r="375" customFormat="1" ht="67.5" spans="1:49">
      <c r="A375" s="144">
        <v>358</v>
      </c>
      <c r="B375" s="176" t="s">
        <v>3154</v>
      </c>
      <c r="C375" s="148"/>
      <c r="D375" s="148" t="str">
        <f t="shared" si="10"/>
        <v>续建</v>
      </c>
      <c r="E375" s="148" t="s">
        <v>197</v>
      </c>
      <c r="F375" s="148"/>
      <c r="G375" s="159" t="s">
        <v>3155</v>
      </c>
      <c r="H375" s="182" t="s">
        <v>124</v>
      </c>
      <c r="I375" s="183">
        <v>13000</v>
      </c>
      <c r="J375" s="162" t="s">
        <v>1092</v>
      </c>
      <c r="K375" s="162" t="s">
        <v>1093</v>
      </c>
      <c r="L375" s="168">
        <v>50000</v>
      </c>
      <c r="M375" s="220">
        <v>0</v>
      </c>
      <c r="N375" s="168">
        <v>0</v>
      </c>
      <c r="O375" s="168">
        <v>0</v>
      </c>
      <c r="P375" s="168">
        <v>0</v>
      </c>
      <c r="Q375" s="185">
        <v>32000</v>
      </c>
      <c r="R375" s="183">
        <v>8000</v>
      </c>
      <c r="S375" s="147" t="s">
        <v>1479</v>
      </c>
      <c r="T375" s="149" t="s">
        <v>3156</v>
      </c>
      <c r="U375" s="202" t="s">
        <v>254</v>
      </c>
      <c r="V375" s="249" t="s">
        <v>255</v>
      </c>
      <c r="W375" s="149" t="s">
        <v>205</v>
      </c>
      <c r="X375" s="149" t="s">
        <v>256</v>
      </c>
      <c r="Y375" s="149" t="s">
        <v>205</v>
      </c>
      <c r="Z375" s="249" t="s">
        <v>257</v>
      </c>
      <c r="AA375" s="170">
        <v>0</v>
      </c>
      <c r="AB375" s="170">
        <v>0</v>
      </c>
      <c r="AC375" s="170">
        <v>0</v>
      </c>
      <c r="AD375" s="171"/>
      <c r="AE375" s="147" t="s">
        <v>219</v>
      </c>
      <c r="AF375" s="147" t="s">
        <v>219</v>
      </c>
      <c r="AG375" s="186" t="s">
        <v>3157</v>
      </c>
      <c r="AH375" s="147" t="s">
        <v>221</v>
      </c>
      <c r="AI375" s="172" t="s">
        <v>3111</v>
      </c>
      <c r="AJ375" s="147"/>
      <c r="AK375" s="147" t="s">
        <v>221</v>
      </c>
      <c r="AL375" s="147" t="s">
        <v>221</v>
      </c>
      <c r="AM375" s="173" t="s">
        <v>2696</v>
      </c>
      <c r="AN375" s="152" t="s">
        <v>2697</v>
      </c>
      <c r="AO375" s="152" t="s">
        <v>2697</v>
      </c>
      <c r="AP375" s="154"/>
      <c r="AQ375" s="175"/>
      <c r="AR375" s="143"/>
      <c r="AS375" s="155" t="s">
        <v>234</v>
      </c>
      <c r="AT375" s="156" t="s">
        <v>3158</v>
      </c>
      <c r="AU375" s="155"/>
      <c r="AV375" s="157"/>
      <c r="AW375" s="155"/>
    </row>
    <row r="376" customFormat="1" ht="67.5" spans="1:49">
      <c r="A376" s="144">
        <v>359</v>
      </c>
      <c r="B376" s="149" t="s">
        <v>3159</v>
      </c>
      <c r="C376" s="148"/>
      <c r="D376" s="148" t="str">
        <f t="shared" si="10"/>
        <v>续建</v>
      </c>
      <c r="E376" s="148" t="s">
        <v>197</v>
      </c>
      <c r="F376" s="148"/>
      <c r="G376" s="149" t="s">
        <v>3160</v>
      </c>
      <c r="H376" s="150" t="s">
        <v>136</v>
      </c>
      <c r="I376" s="189">
        <v>13000</v>
      </c>
      <c r="J376" s="147" t="s">
        <v>1092</v>
      </c>
      <c r="K376" s="147" t="s">
        <v>1093</v>
      </c>
      <c r="L376" s="180">
        <v>0</v>
      </c>
      <c r="M376" s="180">
        <v>13000</v>
      </c>
      <c r="N376" s="180">
        <v>0</v>
      </c>
      <c r="O376" s="180">
        <v>0</v>
      </c>
      <c r="P376" s="180">
        <v>0</v>
      </c>
      <c r="Q376" s="180">
        <v>3000</v>
      </c>
      <c r="R376" s="189">
        <v>10000</v>
      </c>
      <c r="S376" s="147" t="s">
        <v>504</v>
      </c>
      <c r="T376" s="260" t="s">
        <v>3161</v>
      </c>
      <c r="U376" s="149" t="s">
        <v>3162</v>
      </c>
      <c r="V376" s="149" t="s">
        <v>205</v>
      </c>
      <c r="W376" s="149" t="s">
        <v>205</v>
      </c>
      <c r="X376" s="149" t="s">
        <v>205</v>
      </c>
      <c r="Y376" s="149" t="s">
        <v>205</v>
      </c>
      <c r="Z376" s="149" t="s">
        <v>205</v>
      </c>
      <c r="AA376" s="149">
        <v>0</v>
      </c>
      <c r="AB376" s="149">
        <v>0</v>
      </c>
      <c r="AC376" s="149">
        <v>0</v>
      </c>
      <c r="AD376" s="149"/>
      <c r="AE376" s="147" t="s">
        <v>206</v>
      </c>
      <c r="AF376" s="147" t="s">
        <v>207</v>
      </c>
      <c r="AG376" s="149" t="s">
        <v>3163</v>
      </c>
      <c r="AH376" s="147" t="s">
        <v>485</v>
      </c>
      <c r="AI376" s="147" t="s">
        <v>3164</v>
      </c>
      <c r="AJ376" s="147" t="s">
        <v>485</v>
      </c>
      <c r="AK376" s="224" t="s">
        <v>487</v>
      </c>
      <c r="AL376" s="224" t="s">
        <v>487</v>
      </c>
      <c r="AM376" s="261" t="s">
        <v>487</v>
      </c>
      <c r="AN376" s="154" t="s">
        <v>3165</v>
      </c>
      <c r="AO376" s="154">
        <v>15664212313</v>
      </c>
      <c r="AP376" s="154" t="s">
        <v>3165</v>
      </c>
      <c r="AQ376" s="154"/>
      <c r="AR376" s="154"/>
      <c r="AS376" s="155" t="s">
        <v>234</v>
      </c>
      <c r="AT376" s="156" t="s">
        <v>3166</v>
      </c>
      <c r="AU376" s="154" t="s">
        <v>3167</v>
      </c>
      <c r="AV376" s="151" t="s">
        <v>2410</v>
      </c>
      <c r="AW376" s="154"/>
    </row>
    <row r="377" customFormat="1" ht="40.5" spans="1:49">
      <c r="A377" s="144">
        <v>360</v>
      </c>
      <c r="B377" s="191" t="s">
        <v>3168</v>
      </c>
      <c r="C377" s="148"/>
      <c r="D377" s="148" t="s">
        <v>3169</v>
      </c>
      <c r="E377" s="147" t="s">
        <v>197</v>
      </c>
      <c r="F377" s="148"/>
      <c r="G377" s="149" t="s">
        <v>3170</v>
      </c>
      <c r="H377" s="150" t="s">
        <v>2929</v>
      </c>
      <c r="I377" s="189">
        <v>12000</v>
      </c>
      <c r="J377" s="147" t="s">
        <v>1092</v>
      </c>
      <c r="K377" s="148" t="s">
        <v>1093</v>
      </c>
      <c r="L377" s="180">
        <v>0</v>
      </c>
      <c r="M377" s="180">
        <v>12000</v>
      </c>
      <c r="N377" s="180">
        <v>0</v>
      </c>
      <c r="O377" s="180">
        <v>0</v>
      </c>
      <c r="P377" s="180">
        <v>0</v>
      </c>
      <c r="Q377" s="198">
        <v>8000</v>
      </c>
      <c r="R377" s="189">
        <v>4000</v>
      </c>
      <c r="S377" s="147" t="s">
        <v>504</v>
      </c>
      <c r="T377" s="149" t="s">
        <v>3171</v>
      </c>
      <c r="U377" s="149" t="s">
        <v>3172</v>
      </c>
      <c r="V377" s="149" t="s">
        <v>205</v>
      </c>
      <c r="W377" s="149" t="s">
        <v>3173</v>
      </c>
      <c r="X377" s="149" t="s">
        <v>3173</v>
      </c>
      <c r="Y377" s="149" t="s">
        <v>269</v>
      </c>
      <c r="Z377" s="149" t="s">
        <v>205</v>
      </c>
      <c r="AA377" s="149">
        <v>0</v>
      </c>
      <c r="AB377" s="149">
        <v>0</v>
      </c>
      <c r="AC377" s="149">
        <v>0</v>
      </c>
      <c r="AD377" s="171"/>
      <c r="AE377" s="147" t="s">
        <v>219</v>
      </c>
      <c r="AF377" s="147" t="s">
        <v>219</v>
      </c>
      <c r="AG377" s="149" t="s">
        <v>3174</v>
      </c>
      <c r="AH377" s="147" t="s">
        <v>330</v>
      </c>
      <c r="AI377" s="172" t="s">
        <v>3175</v>
      </c>
      <c r="AJ377" s="147" t="s">
        <v>3176</v>
      </c>
      <c r="AK377" s="203" t="s">
        <v>333</v>
      </c>
      <c r="AL377" s="203" t="s">
        <v>333</v>
      </c>
      <c r="AM377" s="205" t="s">
        <v>333</v>
      </c>
      <c r="AN377" s="154" t="s">
        <v>1058</v>
      </c>
      <c r="AO377" s="175">
        <v>18803991931</v>
      </c>
      <c r="AP377" s="154"/>
      <c r="AQ377" s="154">
        <v>18803991931</v>
      </c>
      <c r="AR377" s="143"/>
      <c r="AS377" s="154"/>
      <c r="AT377" s="154"/>
      <c r="AU377" s="154"/>
      <c r="AV377" s="151"/>
      <c r="AW377" s="154"/>
    </row>
    <row r="378" customFormat="1" ht="40.5" spans="1:49">
      <c r="A378" s="144">
        <v>361</v>
      </c>
      <c r="B378" s="163" t="s">
        <v>3177</v>
      </c>
      <c r="C378" s="148"/>
      <c r="D378" s="148" t="str">
        <f t="shared" ref="D378:D383" si="11">IF(LEFT(H378,4)="2025","新建","续建")</f>
        <v>续建</v>
      </c>
      <c r="E378" s="148" t="s">
        <v>197</v>
      </c>
      <c r="F378" s="148"/>
      <c r="G378" s="163" t="s">
        <v>3178</v>
      </c>
      <c r="H378" s="150" t="s">
        <v>1002</v>
      </c>
      <c r="I378" s="189">
        <v>12000</v>
      </c>
      <c r="J378" s="148" t="s">
        <v>1092</v>
      </c>
      <c r="K378" s="148" t="s">
        <v>1093</v>
      </c>
      <c r="L378" s="148"/>
      <c r="M378" s="148"/>
      <c r="N378" s="148"/>
      <c r="O378" s="148"/>
      <c r="P378" s="148"/>
      <c r="Q378" s="148"/>
      <c r="R378" s="189">
        <v>6000</v>
      </c>
      <c r="S378" s="148" t="s">
        <v>504</v>
      </c>
      <c r="T378" s="148"/>
      <c r="U378" s="148"/>
      <c r="V378" s="148"/>
      <c r="W378" s="148"/>
      <c r="X378" s="148"/>
      <c r="Y378" s="148"/>
      <c r="Z378" s="148"/>
      <c r="AA378" s="148"/>
      <c r="AB378" s="148"/>
      <c r="AC378" s="148"/>
      <c r="AD378" s="148"/>
      <c r="AE378" s="148"/>
      <c r="AF378" s="148"/>
      <c r="AG378" s="252" t="s">
        <v>3179</v>
      </c>
      <c r="AH378" s="148" t="s">
        <v>330</v>
      </c>
      <c r="AI378" s="148" t="s">
        <v>3180</v>
      </c>
      <c r="AJ378" s="148" t="s">
        <v>3181</v>
      </c>
      <c r="AK378" s="148" t="s">
        <v>333</v>
      </c>
      <c r="AL378" s="203" t="s">
        <v>333</v>
      </c>
      <c r="AM378" s="195" t="s">
        <v>333</v>
      </c>
      <c r="AN378" s="166" t="s">
        <v>3182</v>
      </c>
      <c r="AO378" s="216">
        <v>13733729169</v>
      </c>
      <c r="AP378" s="166"/>
      <c r="AQ378" s="154">
        <v>13733729169</v>
      </c>
      <c r="AR378" s="287"/>
      <c r="AS378" s="154"/>
      <c r="AT378" s="154"/>
      <c r="AU378" s="154"/>
      <c r="AV378" s="151"/>
      <c r="AW378" s="154"/>
    </row>
    <row r="379" customFormat="1" ht="40.5" spans="1:49">
      <c r="A379" s="144">
        <v>362</v>
      </c>
      <c r="B379" s="191" t="s">
        <v>3183</v>
      </c>
      <c r="C379" s="148"/>
      <c r="D379" s="148" t="str">
        <f t="shared" si="11"/>
        <v>续建</v>
      </c>
      <c r="E379" s="147" t="s">
        <v>197</v>
      </c>
      <c r="F379" s="148"/>
      <c r="G379" s="149" t="s">
        <v>3184</v>
      </c>
      <c r="H379" s="150" t="s">
        <v>3185</v>
      </c>
      <c r="I379" s="189">
        <v>11000</v>
      </c>
      <c r="J379" s="162" t="s">
        <v>1092</v>
      </c>
      <c r="K379" s="162" t="s">
        <v>1093</v>
      </c>
      <c r="L379" s="180">
        <v>0</v>
      </c>
      <c r="M379" s="180">
        <v>11000</v>
      </c>
      <c r="N379" s="180">
        <v>0</v>
      </c>
      <c r="O379" s="180">
        <v>0</v>
      </c>
      <c r="P379" s="180">
        <v>0</v>
      </c>
      <c r="Q379" s="198">
        <v>6000</v>
      </c>
      <c r="R379" s="189">
        <v>8000</v>
      </c>
      <c r="S379" s="147" t="s">
        <v>504</v>
      </c>
      <c r="T379" s="149" t="s">
        <v>1629</v>
      </c>
      <c r="U379" s="149" t="s">
        <v>3186</v>
      </c>
      <c r="V379" s="149" t="s">
        <v>269</v>
      </c>
      <c r="W379" s="149" t="s">
        <v>269</v>
      </c>
      <c r="X379" s="149" t="s">
        <v>269</v>
      </c>
      <c r="Y379" s="149" t="s">
        <v>269</v>
      </c>
      <c r="Z379" s="149" t="s">
        <v>269</v>
      </c>
      <c r="AA379" s="149">
        <v>14</v>
      </c>
      <c r="AB379" s="149">
        <v>0</v>
      </c>
      <c r="AC379" s="149">
        <v>14</v>
      </c>
      <c r="AD379" s="171"/>
      <c r="AE379" s="147" t="s">
        <v>1208</v>
      </c>
      <c r="AF379" s="147" t="s">
        <v>1209</v>
      </c>
      <c r="AG379" s="214" t="s">
        <v>3187</v>
      </c>
      <c r="AH379" s="147" t="s">
        <v>330</v>
      </c>
      <c r="AI379" s="147" t="s">
        <v>3188</v>
      </c>
      <c r="AJ379" s="203" t="s">
        <v>2065</v>
      </c>
      <c r="AK379" s="203" t="s">
        <v>333</v>
      </c>
      <c r="AL379" s="203" t="s">
        <v>333</v>
      </c>
      <c r="AM379" s="205" t="s">
        <v>333</v>
      </c>
      <c r="AN379" s="154" t="s">
        <v>2066</v>
      </c>
      <c r="AO379" s="175">
        <v>15237405286</v>
      </c>
      <c r="AP379" s="154"/>
      <c r="AQ379" s="154">
        <v>15237405286</v>
      </c>
      <c r="AR379" s="143"/>
      <c r="AS379" s="154" t="s">
        <v>234</v>
      </c>
      <c r="AT379" s="154" t="s">
        <v>347</v>
      </c>
      <c r="AU379" s="154"/>
      <c r="AV379" s="151"/>
      <c r="AW379" s="154"/>
    </row>
    <row r="380" customFormat="1" ht="40.5" spans="1:49">
      <c r="A380" s="144">
        <v>363</v>
      </c>
      <c r="B380" s="149" t="s">
        <v>3189</v>
      </c>
      <c r="C380" s="148"/>
      <c r="D380" s="148" t="str">
        <f t="shared" si="11"/>
        <v>续建</v>
      </c>
      <c r="E380" s="148" t="s">
        <v>197</v>
      </c>
      <c r="F380" s="148"/>
      <c r="G380" s="149" t="s">
        <v>3190</v>
      </c>
      <c r="H380" s="182" t="s">
        <v>3191</v>
      </c>
      <c r="I380" s="187">
        <v>11000</v>
      </c>
      <c r="J380" s="162" t="s">
        <v>1092</v>
      </c>
      <c r="K380" s="162" t="s">
        <v>1093</v>
      </c>
      <c r="L380" s="168">
        <v>0</v>
      </c>
      <c r="M380" s="184">
        <v>0</v>
      </c>
      <c r="N380" s="168">
        <v>0</v>
      </c>
      <c r="O380" s="168">
        <v>0</v>
      </c>
      <c r="P380" s="168">
        <v>0</v>
      </c>
      <c r="Q380" s="169"/>
      <c r="R380" s="187">
        <v>8000</v>
      </c>
      <c r="S380" s="231" t="s">
        <v>3192</v>
      </c>
      <c r="T380" s="149"/>
      <c r="U380" s="249" t="s">
        <v>269</v>
      </c>
      <c r="V380" s="149" t="s">
        <v>205</v>
      </c>
      <c r="W380" s="149" t="s">
        <v>269</v>
      </c>
      <c r="X380" s="149" t="s">
        <v>205</v>
      </c>
      <c r="Y380" s="149" t="s">
        <v>205</v>
      </c>
      <c r="Z380" s="149" t="s">
        <v>205</v>
      </c>
      <c r="AA380" s="170">
        <v>0</v>
      </c>
      <c r="AB380" s="170">
        <v>0</v>
      </c>
      <c r="AC380" s="170">
        <v>0</v>
      </c>
      <c r="AD380" s="171"/>
      <c r="AE380" s="147" t="s">
        <v>1208</v>
      </c>
      <c r="AF380" s="147" t="s">
        <v>1209</v>
      </c>
      <c r="AG380" s="149" t="s">
        <v>3193</v>
      </c>
      <c r="AH380" s="147" t="s">
        <v>221</v>
      </c>
      <c r="AI380" s="172" t="s">
        <v>3194</v>
      </c>
      <c r="AJ380" s="147"/>
      <c r="AK380" s="147" t="s">
        <v>221</v>
      </c>
      <c r="AL380" s="147" t="s">
        <v>221</v>
      </c>
      <c r="AM380" s="232" t="s">
        <v>133</v>
      </c>
      <c r="AN380" s="152" t="s">
        <v>232</v>
      </c>
      <c r="AO380" s="154" t="s">
        <v>3195</v>
      </c>
      <c r="AP380" s="154"/>
      <c r="AQ380" s="175"/>
      <c r="AR380" s="143"/>
      <c r="AS380" s="155" t="s">
        <v>234</v>
      </c>
      <c r="AT380" s="156" t="s">
        <v>3196</v>
      </c>
      <c r="AU380" s="154" t="s">
        <v>3197</v>
      </c>
      <c r="AV380" s="151" t="s">
        <v>768</v>
      </c>
      <c r="AW380" s="154"/>
    </row>
    <row r="381" customFormat="1" ht="81" spans="1:49">
      <c r="A381" s="144">
        <v>364</v>
      </c>
      <c r="B381" s="163" t="s">
        <v>3198</v>
      </c>
      <c r="C381" s="148"/>
      <c r="D381" s="148" t="str">
        <f t="shared" si="11"/>
        <v>续建</v>
      </c>
      <c r="E381" s="147" t="s">
        <v>197</v>
      </c>
      <c r="F381" s="148"/>
      <c r="G381" s="163" t="s">
        <v>3199</v>
      </c>
      <c r="H381" s="150" t="s">
        <v>3200</v>
      </c>
      <c r="I381" s="187">
        <v>10157</v>
      </c>
      <c r="J381" s="148" t="s">
        <v>1092</v>
      </c>
      <c r="K381" s="148" t="s">
        <v>1093</v>
      </c>
      <c r="L381" s="180">
        <v>0</v>
      </c>
      <c r="M381" s="180">
        <v>10157</v>
      </c>
      <c r="N381" s="180">
        <v>0</v>
      </c>
      <c r="O381" s="180">
        <v>0</v>
      </c>
      <c r="P381" s="180">
        <v>0</v>
      </c>
      <c r="Q381" s="198">
        <v>5157</v>
      </c>
      <c r="R381" s="189">
        <v>5000</v>
      </c>
      <c r="S381" s="207" t="s">
        <v>504</v>
      </c>
      <c r="T381" s="149" t="s">
        <v>3201</v>
      </c>
      <c r="U381" s="149" t="s">
        <v>3202</v>
      </c>
      <c r="V381" s="149" t="s">
        <v>205</v>
      </c>
      <c r="W381" s="149" t="s">
        <v>205</v>
      </c>
      <c r="X381" s="149" t="s">
        <v>205</v>
      </c>
      <c r="Y381" s="149" t="s">
        <v>205</v>
      </c>
      <c r="Z381" s="149" t="s">
        <v>3203</v>
      </c>
      <c r="AA381" s="149">
        <v>0</v>
      </c>
      <c r="AB381" s="149">
        <v>0</v>
      </c>
      <c r="AC381" s="149">
        <v>0</v>
      </c>
      <c r="AD381" s="171"/>
      <c r="AE381" s="147" t="s">
        <v>1162</v>
      </c>
      <c r="AF381" s="147" t="s">
        <v>1163</v>
      </c>
      <c r="AG381" s="149" t="s">
        <v>3204</v>
      </c>
      <c r="AH381" s="147" t="s">
        <v>330</v>
      </c>
      <c r="AI381" s="147" t="s">
        <v>1004</v>
      </c>
      <c r="AJ381" s="203" t="s">
        <v>1301</v>
      </c>
      <c r="AK381" s="203" t="s">
        <v>333</v>
      </c>
      <c r="AL381" s="203" t="s">
        <v>333</v>
      </c>
      <c r="AM381" s="205" t="s">
        <v>333</v>
      </c>
      <c r="AN381" s="256" t="s">
        <v>1167</v>
      </c>
      <c r="AO381" s="257">
        <v>15038000913</v>
      </c>
      <c r="AP381" s="154"/>
      <c r="AQ381" s="154">
        <v>15038000913</v>
      </c>
      <c r="AR381" s="143"/>
      <c r="AS381" s="154" t="s">
        <v>234</v>
      </c>
      <c r="AT381" s="154" t="s">
        <v>347</v>
      </c>
      <c r="AU381" s="154"/>
      <c r="AV381" s="151"/>
      <c r="AW381" s="154"/>
    </row>
    <row r="382" customFormat="1" ht="40.5" spans="1:49">
      <c r="A382" s="144">
        <v>365</v>
      </c>
      <c r="B382" s="163" t="s">
        <v>3205</v>
      </c>
      <c r="C382" s="148"/>
      <c r="D382" s="148" t="str">
        <f t="shared" si="11"/>
        <v>续建</v>
      </c>
      <c r="E382" s="147" t="s">
        <v>197</v>
      </c>
      <c r="F382" s="206"/>
      <c r="G382" s="149" t="s">
        <v>3206</v>
      </c>
      <c r="H382" s="150" t="s">
        <v>2844</v>
      </c>
      <c r="I382" s="189">
        <v>10000</v>
      </c>
      <c r="J382" s="162" t="s">
        <v>1092</v>
      </c>
      <c r="K382" s="162" t="s">
        <v>1093</v>
      </c>
      <c r="L382" s="213">
        <v>0</v>
      </c>
      <c r="M382" s="213">
        <v>10000</v>
      </c>
      <c r="N382" s="213">
        <v>0</v>
      </c>
      <c r="O382" s="213">
        <v>0</v>
      </c>
      <c r="P382" s="213">
        <v>0</v>
      </c>
      <c r="Q382" s="213">
        <v>3000</v>
      </c>
      <c r="R382" s="189">
        <v>7000</v>
      </c>
      <c r="S382" s="147" t="s">
        <v>504</v>
      </c>
      <c r="T382" s="191" t="s">
        <v>3207</v>
      </c>
      <c r="U382" s="149" t="s">
        <v>3208</v>
      </c>
      <c r="V382" s="149" t="s">
        <v>205</v>
      </c>
      <c r="W382" s="149" t="s">
        <v>205</v>
      </c>
      <c r="X382" s="149" t="s">
        <v>205</v>
      </c>
      <c r="Y382" s="149" t="s">
        <v>205</v>
      </c>
      <c r="Z382" s="149" t="s">
        <v>205</v>
      </c>
      <c r="AA382" s="191">
        <v>0</v>
      </c>
      <c r="AB382" s="191">
        <v>0</v>
      </c>
      <c r="AC382" s="191">
        <v>0</v>
      </c>
      <c r="AD382" s="191"/>
      <c r="AE382" s="147" t="s">
        <v>219</v>
      </c>
      <c r="AF382" s="206" t="s">
        <v>319</v>
      </c>
      <c r="AG382" s="149" t="s">
        <v>3209</v>
      </c>
      <c r="AH382" s="147" t="s">
        <v>330</v>
      </c>
      <c r="AI382" s="147" t="s">
        <v>1300</v>
      </c>
      <c r="AJ382" s="147" t="s">
        <v>1301</v>
      </c>
      <c r="AK382" s="203" t="s">
        <v>333</v>
      </c>
      <c r="AL382" s="203" t="s">
        <v>333</v>
      </c>
      <c r="AM382" s="205" t="s">
        <v>333</v>
      </c>
      <c r="AN382" s="250" t="s">
        <v>1167</v>
      </c>
      <c r="AO382" s="216">
        <v>15038000913</v>
      </c>
      <c r="AP382" s="154"/>
      <c r="AQ382" s="154">
        <v>15038000913</v>
      </c>
      <c r="AR382" s="143"/>
      <c r="AS382" s="154" t="s">
        <v>234</v>
      </c>
      <c r="AT382" s="154" t="s">
        <v>3210</v>
      </c>
      <c r="AU382" s="288"/>
      <c r="AV382" s="151" t="s">
        <v>262</v>
      </c>
      <c r="AW382" s="154"/>
    </row>
    <row r="383" customFormat="1" ht="54" spans="1:49">
      <c r="A383" s="144">
        <v>366</v>
      </c>
      <c r="B383" s="163" t="s">
        <v>134</v>
      </c>
      <c r="C383" s="148"/>
      <c r="D383" s="148" t="str">
        <f t="shared" si="11"/>
        <v>续建</v>
      </c>
      <c r="E383" s="148" t="s">
        <v>197</v>
      </c>
      <c r="F383" s="147" t="s">
        <v>197</v>
      </c>
      <c r="G383" s="163" t="s">
        <v>135</v>
      </c>
      <c r="H383" s="150" t="s">
        <v>136</v>
      </c>
      <c r="I383" s="190">
        <v>10000</v>
      </c>
      <c r="J383" s="148" t="s">
        <v>1092</v>
      </c>
      <c r="K383" s="148" t="s">
        <v>1093</v>
      </c>
      <c r="L383" s="140">
        <v>0</v>
      </c>
      <c r="M383" s="140">
        <v>10000</v>
      </c>
      <c r="N383" s="140">
        <v>0</v>
      </c>
      <c r="O383" s="140">
        <v>0</v>
      </c>
      <c r="P383" s="140">
        <v>0</v>
      </c>
      <c r="Q383" s="140">
        <v>800</v>
      </c>
      <c r="R383" s="190">
        <v>7000</v>
      </c>
      <c r="S383" s="147" t="s">
        <v>504</v>
      </c>
      <c r="T383" s="163" t="s">
        <v>3211</v>
      </c>
      <c r="U383" s="163" t="s">
        <v>3212</v>
      </c>
      <c r="V383" s="163" t="s">
        <v>205</v>
      </c>
      <c r="W383" s="149" t="s">
        <v>205</v>
      </c>
      <c r="X383" s="149" t="s">
        <v>205</v>
      </c>
      <c r="Y383" s="149" t="s">
        <v>205</v>
      </c>
      <c r="Z383" s="149" t="s">
        <v>205</v>
      </c>
      <c r="AA383" s="149">
        <v>0</v>
      </c>
      <c r="AB383" s="149">
        <v>0</v>
      </c>
      <c r="AC383" s="149">
        <v>0</v>
      </c>
      <c r="AD383" s="163"/>
      <c r="AE383" s="147" t="s">
        <v>1208</v>
      </c>
      <c r="AF383" s="147" t="s">
        <v>1209</v>
      </c>
      <c r="AG383" s="163" t="s">
        <v>3213</v>
      </c>
      <c r="AH383" s="148" t="s">
        <v>305</v>
      </c>
      <c r="AI383" s="172" t="s">
        <v>3214</v>
      </c>
      <c r="AJ383" s="148" t="s">
        <v>305</v>
      </c>
      <c r="AK383" s="199" t="s">
        <v>305</v>
      </c>
      <c r="AL383" s="199" t="s">
        <v>305</v>
      </c>
      <c r="AM383" s="157" t="s">
        <v>305</v>
      </c>
      <c r="AN383" s="166" t="s">
        <v>3215</v>
      </c>
      <c r="AO383" s="165">
        <v>13569903567</v>
      </c>
      <c r="AP383" s="166"/>
      <c r="AQ383" s="152">
        <v>13569903567</v>
      </c>
      <c r="AR383" s="143"/>
      <c r="AS383" s="154" t="s">
        <v>234</v>
      </c>
      <c r="AT383" s="167" t="s">
        <v>3216</v>
      </c>
      <c r="AU383" s="154"/>
      <c r="AV383" s="157"/>
      <c r="AW383" s="155"/>
    </row>
    <row r="384" customFormat="1" ht="20" customHeight="1" spans="1:49">
      <c r="A384" s="144"/>
      <c r="B384" s="146" t="s">
        <v>3217</v>
      </c>
      <c r="C384" s="146"/>
      <c r="D384" s="146"/>
      <c r="E384" s="146"/>
      <c r="F384" s="146"/>
      <c r="G384" s="146"/>
      <c r="H384" s="146"/>
      <c r="I384" s="146"/>
      <c r="J384" s="146"/>
      <c r="K384" s="146"/>
      <c r="L384" s="146"/>
      <c r="M384" s="146"/>
      <c r="N384" s="146"/>
      <c r="O384" s="146"/>
      <c r="P384" s="146"/>
      <c r="Q384" s="146"/>
      <c r="R384" s="146"/>
      <c r="S384" s="146"/>
      <c r="T384" s="146"/>
      <c r="U384" s="146"/>
      <c r="V384" s="146"/>
      <c r="W384" s="146"/>
      <c r="X384" s="146"/>
      <c r="Y384" s="146"/>
      <c r="Z384" s="146"/>
      <c r="AA384" s="146"/>
      <c r="AB384" s="146"/>
      <c r="AC384" s="146"/>
      <c r="AD384" s="146"/>
      <c r="AE384" s="146"/>
      <c r="AF384" s="146"/>
      <c r="AG384" s="146"/>
      <c r="AH384" s="146"/>
      <c r="AI384" s="146"/>
      <c r="AJ384" s="146"/>
      <c r="AK384" s="146"/>
      <c r="AL384" s="146"/>
      <c r="AM384" s="157"/>
      <c r="AN384" s="166"/>
      <c r="AO384" s="165"/>
      <c r="AP384" s="166"/>
      <c r="AQ384" s="152"/>
      <c r="AR384" s="143"/>
      <c r="AS384" s="154"/>
      <c r="AT384" s="167"/>
      <c r="AU384" s="154"/>
      <c r="AV384" s="157"/>
      <c r="AW384" s="155"/>
    </row>
    <row r="385" customFormat="1" ht="20" customHeight="1" spans="1:49">
      <c r="A385" s="144"/>
      <c r="B385" s="163" t="s">
        <v>195</v>
      </c>
      <c r="C385" s="163"/>
      <c r="D385" s="163"/>
      <c r="E385" s="163"/>
      <c r="F385" s="163"/>
      <c r="G385" s="163"/>
      <c r="H385" s="163"/>
      <c r="I385" s="163"/>
      <c r="J385" s="163"/>
      <c r="K385" s="163"/>
      <c r="L385" s="163"/>
      <c r="M385" s="163"/>
      <c r="N385" s="163"/>
      <c r="O385" s="163"/>
      <c r="P385" s="163"/>
      <c r="Q385" s="163"/>
      <c r="R385" s="163"/>
      <c r="S385" s="163"/>
      <c r="T385" s="163"/>
      <c r="U385" s="163"/>
      <c r="V385" s="163"/>
      <c r="W385" s="163"/>
      <c r="X385" s="163"/>
      <c r="Y385" s="163"/>
      <c r="Z385" s="163"/>
      <c r="AA385" s="163"/>
      <c r="AB385" s="163"/>
      <c r="AC385" s="163"/>
      <c r="AD385" s="163"/>
      <c r="AE385" s="163"/>
      <c r="AF385" s="163"/>
      <c r="AG385" s="163"/>
      <c r="AH385" s="163"/>
      <c r="AI385" s="163"/>
      <c r="AJ385" s="163"/>
      <c r="AK385" s="163"/>
      <c r="AL385" s="163"/>
      <c r="AM385" s="157"/>
      <c r="AN385" s="166"/>
      <c r="AO385" s="165"/>
      <c r="AP385" s="166"/>
      <c r="AQ385" s="152"/>
      <c r="AR385" s="143"/>
      <c r="AS385" s="154"/>
      <c r="AT385" s="167"/>
      <c r="AU385" s="154"/>
      <c r="AV385" s="157"/>
      <c r="AW385" s="155"/>
    </row>
    <row r="386" customFormat="1" ht="67.5" spans="1:49">
      <c r="A386" s="144">
        <v>367</v>
      </c>
      <c r="B386" s="191" t="s">
        <v>3218</v>
      </c>
      <c r="C386" s="148"/>
      <c r="D386" s="148" t="str">
        <f t="shared" ref="D386:D393" si="12">IF(LEFT(H386,4)="2025","新建","续建")</f>
        <v>新建</v>
      </c>
      <c r="E386" s="148" t="s">
        <v>225</v>
      </c>
      <c r="F386" s="148" t="s">
        <v>197</v>
      </c>
      <c r="G386" s="149" t="s">
        <v>3219</v>
      </c>
      <c r="H386" s="150" t="s">
        <v>1936</v>
      </c>
      <c r="I386" s="189">
        <v>200000</v>
      </c>
      <c r="J386" s="162" t="s">
        <v>3220</v>
      </c>
      <c r="K386" s="162" t="s">
        <v>3221</v>
      </c>
      <c r="L386" s="180">
        <v>0</v>
      </c>
      <c r="M386" s="180">
        <v>200000</v>
      </c>
      <c r="N386" s="180">
        <v>0</v>
      </c>
      <c r="O386" s="180">
        <v>0</v>
      </c>
      <c r="P386" s="180">
        <v>0</v>
      </c>
      <c r="Q386" s="198"/>
      <c r="R386" s="189">
        <v>60000</v>
      </c>
      <c r="S386" s="149" t="s">
        <v>3222</v>
      </c>
      <c r="T386" s="149"/>
      <c r="U386" s="149" t="s">
        <v>269</v>
      </c>
      <c r="V386" s="149"/>
      <c r="W386" s="149"/>
      <c r="X386" s="149" t="s">
        <v>375</v>
      </c>
      <c r="Y386" s="149" t="s">
        <v>375</v>
      </c>
      <c r="Z386" s="149"/>
      <c r="AA386" s="149"/>
      <c r="AB386" s="149"/>
      <c r="AC386" s="149"/>
      <c r="AD386" s="171"/>
      <c r="AE386" s="147" t="s">
        <v>219</v>
      </c>
      <c r="AF386" s="147" t="s">
        <v>219</v>
      </c>
      <c r="AG386" s="149" t="s">
        <v>3223</v>
      </c>
      <c r="AH386" s="147" t="s">
        <v>368</v>
      </c>
      <c r="AI386" s="172" t="s">
        <v>3224</v>
      </c>
      <c r="AJ386" s="147" t="s">
        <v>368</v>
      </c>
      <c r="AK386" s="203" t="s">
        <v>368</v>
      </c>
      <c r="AL386" s="203" t="s">
        <v>368</v>
      </c>
      <c r="AM386" s="205" t="s">
        <v>368</v>
      </c>
      <c r="AN386" s="154" t="s">
        <v>1524</v>
      </c>
      <c r="AO386" s="175">
        <v>18937433666</v>
      </c>
      <c r="AP386" s="154"/>
      <c r="AQ386" s="154">
        <v>18937433666</v>
      </c>
      <c r="AR386" s="143"/>
      <c r="AS386" s="154" t="s">
        <v>234</v>
      </c>
      <c r="AT386" s="167" t="s">
        <v>3225</v>
      </c>
      <c r="AU386" s="155" t="s">
        <v>219</v>
      </c>
      <c r="AV386" s="151"/>
      <c r="AW386" s="154"/>
    </row>
    <row r="387" customFormat="1" ht="94.5" spans="1:49">
      <c r="A387" s="144">
        <v>368</v>
      </c>
      <c r="B387" s="158" t="s">
        <v>3226</v>
      </c>
      <c r="C387" s="148"/>
      <c r="D387" s="148" t="str">
        <f t="shared" si="12"/>
        <v>新建</v>
      </c>
      <c r="E387" s="147" t="s">
        <v>225</v>
      </c>
      <c r="F387" s="147" t="s">
        <v>197</v>
      </c>
      <c r="G387" s="158" t="s">
        <v>110</v>
      </c>
      <c r="H387" s="241" t="s">
        <v>32</v>
      </c>
      <c r="I387" s="190">
        <v>150000</v>
      </c>
      <c r="J387" s="147" t="s">
        <v>3220</v>
      </c>
      <c r="K387" s="147" t="s">
        <v>3221</v>
      </c>
      <c r="L387" s="180">
        <v>0</v>
      </c>
      <c r="M387" s="168">
        <v>150000</v>
      </c>
      <c r="N387" s="180">
        <v>0</v>
      </c>
      <c r="O387" s="180">
        <v>0</v>
      </c>
      <c r="P387" s="180">
        <v>0</v>
      </c>
      <c r="Q387" s="180"/>
      <c r="R387" s="189">
        <v>70000</v>
      </c>
      <c r="S387" s="149" t="s">
        <v>1362</v>
      </c>
      <c r="T387" s="158"/>
      <c r="U387" s="149" t="s">
        <v>3227</v>
      </c>
      <c r="V387" s="233" t="s">
        <v>205</v>
      </c>
      <c r="W387" s="149" t="s">
        <v>205</v>
      </c>
      <c r="X387" s="149" t="s">
        <v>205</v>
      </c>
      <c r="Y387" s="149" t="s">
        <v>205</v>
      </c>
      <c r="Z387" s="149" t="s">
        <v>3228</v>
      </c>
      <c r="AA387" s="149">
        <v>200</v>
      </c>
      <c r="AB387" s="149">
        <v>0</v>
      </c>
      <c r="AC387" s="149">
        <v>200</v>
      </c>
      <c r="AD387" s="149"/>
      <c r="AE387" s="147" t="s">
        <v>219</v>
      </c>
      <c r="AF387" s="147" t="s">
        <v>219</v>
      </c>
      <c r="AG387" s="149" t="s">
        <v>3229</v>
      </c>
      <c r="AH387" s="147" t="s">
        <v>305</v>
      </c>
      <c r="AI387" s="172" t="s">
        <v>3230</v>
      </c>
      <c r="AJ387" s="147" t="s">
        <v>305</v>
      </c>
      <c r="AK387" s="199" t="s">
        <v>305</v>
      </c>
      <c r="AL387" s="199" t="s">
        <v>305</v>
      </c>
      <c r="AM387" s="157" t="s">
        <v>305</v>
      </c>
      <c r="AN387" s="155" t="s">
        <v>3231</v>
      </c>
      <c r="AO387" s="270">
        <v>13733687779</v>
      </c>
      <c r="AP387" s="155"/>
      <c r="AQ387" s="155">
        <v>13733687779</v>
      </c>
      <c r="AR387" s="143"/>
      <c r="AS387" s="154" t="s">
        <v>234</v>
      </c>
      <c r="AT387" s="167" t="s">
        <v>3232</v>
      </c>
      <c r="AU387" s="154" t="s">
        <v>3233</v>
      </c>
      <c r="AV387" s="157"/>
      <c r="AW387" s="155"/>
    </row>
    <row r="388" customFormat="1" ht="108" spans="1:49">
      <c r="A388" s="144">
        <v>369</v>
      </c>
      <c r="B388" s="163" t="s">
        <v>3234</v>
      </c>
      <c r="C388" s="148"/>
      <c r="D388" s="148" t="str">
        <f t="shared" si="12"/>
        <v>新建</v>
      </c>
      <c r="E388" s="148" t="s">
        <v>225</v>
      </c>
      <c r="F388" s="148"/>
      <c r="G388" s="149" t="s">
        <v>3235</v>
      </c>
      <c r="H388" s="150" t="s">
        <v>296</v>
      </c>
      <c r="I388" s="189">
        <v>100000</v>
      </c>
      <c r="J388" s="147" t="s">
        <v>3220</v>
      </c>
      <c r="K388" s="147" t="s">
        <v>3221</v>
      </c>
      <c r="L388" s="169">
        <v>0</v>
      </c>
      <c r="M388" s="169">
        <v>100000</v>
      </c>
      <c r="N388" s="169">
        <v>0</v>
      </c>
      <c r="O388" s="169">
        <v>0</v>
      </c>
      <c r="P388" s="169">
        <v>0</v>
      </c>
      <c r="Q388" s="169"/>
      <c r="R388" s="189">
        <v>50000</v>
      </c>
      <c r="S388" s="191" t="s">
        <v>1332</v>
      </c>
      <c r="T388" s="149"/>
      <c r="U388" s="191" t="s">
        <v>269</v>
      </c>
      <c r="V388" s="191" t="s">
        <v>269</v>
      </c>
      <c r="W388" s="191" t="s">
        <v>269</v>
      </c>
      <c r="X388" s="191" t="s">
        <v>269</v>
      </c>
      <c r="Y388" s="149" t="s">
        <v>269</v>
      </c>
      <c r="Z388" s="149" t="s">
        <v>269</v>
      </c>
      <c r="AA388" s="191">
        <v>120</v>
      </c>
      <c r="AB388" s="159">
        <v>0</v>
      </c>
      <c r="AC388" s="159">
        <v>120</v>
      </c>
      <c r="AD388" s="171"/>
      <c r="AE388" s="147" t="s">
        <v>219</v>
      </c>
      <c r="AF388" s="147" t="s">
        <v>219</v>
      </c>
      <c r="AG388" s="149" t="s">
        <v>3236</v>
      </c>
      <c r="AH388" s="147" t="s">
        <v>272</v>
      </c>
      <c r="AI388" s="147" t="s">
        <v>3237</v>
      </c>
      <c r="AJ388" s="147" t="s">
        <v>272</v>
      </c>
      <c r="AK388" s="147" t="s">
        <v>272</v>
      </c>
      <c r="AL388" s="147" t="s">
        <v>272</v>
      </c>
      <c r="AM388" s="151" t="s">
        <v>1327</v>
      </c>
      <c r="AN388" s="175">
        <v>13803743065</v>
      </c>
      <c r="AO388" s="154" t="s">
        <v>1327</v>
      </c>
      <c r="AP388" s="154"/>
      <c r="AQ388" s="154">
        <v>13803743065</v>
      </c>
      <c r="AR388" s="143"/>
      <c r="AS388" s="154" t="s">
        <v>234</v>
      </c>
      <c r="AT388" s="254" t="s">
        <v>3238</v>
      </c>
      <c r="AU388" s="154"/>
      <c r="AV388" s="157"/>
      <c r="AW388" s="155"/>
    </row>
    <row r="389" customFormat="1" ht="94.5" spans="1:49">
      <c r="A389" s="144">
        <v>370</v>
      </c>
      <c r="B389" s="163" t="s">
        <v>3239</v>
      </c>
      <c r="C389" s="148"/>
      <c r="D389" s="148" t="str">
        <f t="shared" si="12"/>
        <v>新建</v>
      </c>
      <c r="E389" s="148" t="s">
        <v>197</v>
      </c>
      <c r="F389" s="148"/>
      <c r="G389" s="149" t="s">
        <v>3240</v>
      </c>
      <c r="H389" s="150" t="s">
        <v>3241</v>
      </c>
      <c r="I389" s="189">
        <v>100000</v>
      </c>
      <c r="J389" s="148" t="s">
        <v>3220</v>
      </c>
      <c r="K389" s="148" t="s">
        <v>3221</v>
      </c>
      <c r="L389" s="169">
        <v>0</v>
      </c>
      <c r="M389" s="169">
        <v>13500</v>
      </c>
      <c r="N389" s="169">
        <v>0</v>
      </c>
      <c r="O389" s="169">
        <v>0</v>
      </c>
      <c r="P389" s="169">
        <v>0</v>
      </c>
      <c r="Q389" s="169"/>
      <c r="R389" s="190">
        <v>23000</v>
      </c>
      <c r="S389" s="149" t="s">
        <v>544</v>
      </c>
      <c r="T389" s="149"/>
      <c r="U389" s="191" t="s">
        <v>3242</v>
      </c>
      <c r="V389" s="191" t="s">
        <v>3243</v>
      </c>
      <c r="W389" s="191" t="s">
        <v>3244</v>
      </c>
      <c r="X389" s="191" t="s">
        <v>3245</v>
      </c>
      <c r="Y389" s="191" t="s">
        <v>269</v>
      </c>
      <c r="Z389" s="191" t="s">
        <v>3246</v>
      </c>
      <c r="AA389" s="191">
        <v>128.32</v>
      </c>
      <c r="AB389" s="159">
        <v>128</v>
      </c>
      <c r="AC389" s="159">
        <v>0</v>
      </c>
      <c r="AD389" s="171"/>
      <c r="AE389" s="147" t="s">
        <v>219</v>
      </c>
      <c r="AF389" s="147" t="s">
        <v>219</v>
      </c>
      <c r="AG389" s="149" t="s">
        <v>3247</v>
      </c>
      <c r="AH389" s="147" t="s">
        <v>272</v>
      </c>
      <c r="AI389" s="147" t="s">
        <v>3248</v>
      </c>
      <c r="AJ389" s="147" t="s">
        <v>272</v>
      </c>
      <c r="AK389" s="147" t="s">
        <v>272</v>
      </c>
      <c r="AL389" s="147" t="s">
        <v>272</v>
      </c>
      <c r="AM389" s="151" t="s">
        <v>3249</v>
      </c>
      <c r="AN389" s="175">
        <v>15638519688</v>
      </c>
      <c r="AO389" s="154" t="s">
        <v>3249</v>
      </c>
      <c r="AP389" s="154"/>
      <c r="AQ389" s="154">
        <v>15638519688</v>
      </c>
      <c r="AR389" s="143"/>
      <c r="AS389" s="154" t="s">
        <v>234</v>
      </c>
      <c r="AT389" s="254" t="s">
        <v>3250</v>
      </c>
      <c r="AU389" s="154" t="s">
        <v>3251</v>
      </c>
      <c r="AV389" s="151" t="s">
        <v>417</v>
      </c>
      <c r="AW389" s="154"/>
    </row>
    <row r="390" customFormat="1" ht="54" spans="1:49">
      <c r="A390" s="144">
        <v>371</v>
      </c>
      <c r="B390" s="163" t="s">
        <v>3252</v>
      </c>
      <c r="C390" s="148"/>
      <c r="D390" s="148" t="str">
        <f t="shared" si="12"/>
        <v>新建</v>
      </c>
      <c r="E390" s="148"/>
      <c r="F390" s="148"/>
      <c r="G390" s="149" t="s">
        <v>3253</v>
      </c>
      <c r="H390" s="150" t="s">
        <v>199</v>
      </c>
      <c r="I390" s="190">
        <v>100000</v>
      </c>
      <c r="J390" s="148" t="s">
        <v>3220</v>
      </c>
      <c r="K390" s="148" t="s">
        <v>3221</v>
      </c>
      <c r="L390" s="169"/>
      <c r="M390" s="169"/>
      <c r="N390" s="169"/>
      <c r="O390" s="169"/>
      <c r="P390" s="169"/>
      <c r="Q390" s="169"/>
      <c r="R390" s="190">
        <v>20000</v>
      </c>
      <c r="S390" s="206" t="s">
        <v>1501</v>
      </c>
      <c r="T390" s="147"/>
      <c r="U390" s="206"/>
      <c r="V390" s="206"/>
      <c r="W390" s="206"/>
      <c r="X390" s="206"/>
      <c r="Y390" s="206"/>
      <c r="Z390" s="206"/>
      <c r="AA390" s="206"/>
      <c r="AB390" s="231"/>
      <c r="AC390" s="231"/>
      <c r="AD390" s="162"/>
      <c r="AE390" s="147" t="s">
        <v>1147</v>
      </c>
      <c r="AF390" s="147" t="s">
        <v>3254</v>
      </c>
      <c r="AG390" s="149" t="s">
        <v>3255</v>
      </c>
      <c r="AH390" s="148" t="s">
        <v>378</v>
      </c>
      <c r="AI390" s="147"/>
      <c r="AJ390" s="147"/>
      <c r="AK390" s="147" t="s">
        <v>378</v>
      </c>
      <c r="AL390" s="147" t="s">
        <v>378</v>
      </c>
      <c r="AM390" s="151"/>
      <c r="AN390" s="175"/>
      <c r="AO390" s="154"/>
      <c r="AP390" s="154"/>
      <c r="AQ390" s="154">
        <v>15837403849</v>
      </c>
      <c r="AR390" s="143"/>
      <c r="AS390" s="154"/>
      <c r="AT390" s="156" t="s">
        <v>3256</v>
      </c>
      <c r="AU390" s="154"/>
      <c r="AV390" s="151"/>
      <c r="AW390" s="154"/>
    </row>
    <row r="391" customFormat="1" ht="40.5" spans="1:49">
      <c r="A391" s="144">
        <v>372</v>
      </c>
      <c r="B391" s="163" t="s">
        <v>3257</v>
      </c>
      <c r="C391" s="148"/>
      <c r="D391" s="148" t="str">
        <f t="shared" si="12"/>
        <v>新建</v>
      </c>
      <c r="E391" s="147" t="s">
        <v>197</v>
      </c>
      <c r="F391" s="148"/>
      <c r="G391" s="163" t="s">
        <v>3258</v>
      </c>
      <c r="H391" s="150" t="s">
        <v>3259</v>
      </c>
      <c r="I391" s="189">
        <v>50000</v>
      </c>
      <c r="J391" s="207" t="s">
        <v>3220</v>
      </c>
      <c r="K391" s="207" t="s">
        <v>3221</v>
      </c>
      <c r="L391" s="169">
        <v>0</v>
      </c>
      <c r="M391" s="169">
        <v>50000</v>
      </c>
      <c r="N391" s="169"/>
      <c r="O391" s="169"/>
      <c r="P391" s="169"/>
      <c r="Q391" s="169">
        <v>0</v>
      </c>
      <c r="R391" s="189">
        <v>25000</v>
      </c>
      <c r="S391" s="148" t="s">
        <v>3260</v>
      </c>
      <c r="T391" s="149" t="s">
        <v>219</v>
      </c>
      <c r="U391" s="149" t="s">
        <v>1480</v>
      </c>
      <c r="V391" s="163" t="s">
        <v>256</v>
      </c>
      <c r="W391" s="149" t="s">
        <v>617</v>
      </c>
      <c r="X391" s="149" t="s">
        <v>617</v>
      </c>
      <c r="Y391" s="149" t="s">
        <v>617</v>
      </c>
      <c r="Z391" s="163" t="s">
        <v>2588</v>
      </c>
      <c r="AA391" s="191">
        <v>35</v>
      </c>
      <c r="AB391" s="159">
        <v>0</v>
      </c>
      <c r="AC391" s="159">
        <v>35</v>
      </c>
      <c r="AD391" s="171"/>
      <c r="AE391" s="147" t="s">
        <v>1147</v>
      </c>
      <c r="AF391" s="147" t="s">
        <v>3254</v>
      </c>
      <c r="AG391" s="149" t="s">
        <v>3261</v>
      </c>
      <c r="AH391" s="147" t="s">
        <v>378</v>
      </c>
      <c r="AI391" s="147" t="s">
        <v>379</v>
      </c>
      <c r="AJ391" s="147" t="s">
        <v>380</v>
      </c>
      <c r="AK391" s="147" t="s">
        <v>378</v>
      </c>
      <c r="AL391" s="147" t="s">
        <v>378</v>
      </c>
      <c r="AM391" s="151" t="s">
        <v>1488</v>
      </c>
      <c r="AN391" s="175">
        <v>13937445818</v>
      </c>
      <c r="AO391" s="154" t="s">
        <v>1488</v>
      </c>
      <c r="AP391" s="154">
        <v>13937445818</v>
      </c>
      <c r="AQ391" s="154">
        <v>13937445818</v>
      </c>
      <c r="AR391" s="143"/>
      <c r="AS391" s="154" t="s">
        <v>234</v>
      </c>
      <c r="AT391" s="156" t="s">
        <v>3262</v>
      </c>
      <c r="AU391" s="154" t="s">
        <v>219</v>
      </c>
      <c r="AV391" s="151"/>
      <c r="AW391" s="154"/>
    </row>
    <row r="392" customFormat="1" ht="108" spans="1:49">
      <c r="A392" s="144">
        <v>373</v>
      </c>
      <c r="B392" s="163" t="s">
        <v>3263</v>
      </c>
      <c r="C392" s="148"/>
      <c r="D392" s="148" t="str">
        <f t="shared" si="12"/>
        <v>新建</v>
      </c>
      <c r="E392" s="148" t="s">
        <v>197</v>
      </c>
      <c r="F392" s="139"/>
      <c r="G392" s="163" t="s">
        <v>3264</v>
      </c>
      <c r="H392" s="150" t="s">
        <v>68</v>
      </c>
      <c r="I392" s="189">
        <v>5042</v>
      </c>
      <c r="J392" s="162" t="s">
        <v>3220</v>
      </c>
      <c r="K392" s="162" t="s">
        <v>3265</v>
      </c>
      <c r="L392" s="140">
        <v>3026</v>
      </c>
      <c r="M392" s="169">
        <v>2016.66</v>
      </c>
      <c r="N392" s="169">
        <v>0</v>
      </c>
      <c r="O392" s="169">
        <v>0</v>
      </c>
      <c r="P392" s="169">
        <v>0</v>
      </c>
      <c r="Q392" s="169" t="s">
        <v>3266</v>
      </c>
      <c r="R392" s="189">
        <v>5042</v>
      </c>
      <c r="S392" s="147" t="s">
        <v>252</v>
      </c>
      <c r="T392" s="171" t="s">
        <v>3266</v>
      </c>
      <c r="U392" s="149" t="s">
        <v>3267</v>
      </c>
      <c r="V392" s="149" t="s">
        <v>269</v>
      </c>
      <c r="W392" s="149" t="s">
        <v>269</v>
      </c>
      <c r="X392" s="149" t="s">
        <v>269</v>
      </c>
      <c r="Y392" s="149" t="s">
        <v>205</v>
      </c>
      <c r="Z392" s="149" t="s">
        <v>269</v>
      </c>
      <c r="AA392" s="171">
        <v>90.5</v>
      </c>
      <c r="AB392" s="171">
        <v>0</v>
      </c>
      <c r="AC392" s="171">
        <v>90.5</v>
      </c>
      <c r="AD392" s="146"/>
      <c r="AE392" s="147" t="s">
        <v>219</v>
      </c>
      <c r="AF392" s="147" t="s">
        <v>219</v>
      </c>
      <c r="AG392" s="149" t="s">
        <v>3268</v>
      </c>
      <c r="AH392" s="147" t="s">
        <v>333</v>
      </c>
      <c r="AI392" s="147" t="s">
        <v>3269</v>
      </c>
      <c r="AJ392" s="147" t="s">
        <v>3268</v>
      </c>
      <c r="AK392" s="147" t="s">
        <v>3270</v>
      </c>
      <c r="AL392" s="147" t="s">
        <v>3270</v>
      </c>
      <c r="AM392" s="151" t="s">
        <v>3270</v>
      </c>
      <c r="AN392" s="154" t="s">
        <v>3271</v>
      </c>
      <c r="AO392" s="175">
        <v>13837429956</v>
      </c>
      <c r="AP392" s="154" t="s">
        <v>3272</v>
      </c>
      <c r="AQ392" s="152">
        <v>6061562</v>
      </c>
      <c r="AR392" s="239"/>
      <c r="AS392" s="155" t="s">
        <v>234</v>
      </c>
      <c r="AT392" s="156"/>
      <c r="AU392" s="155"/>
      <c r="AV392" s="157"/>
      <c r="AW392" s="155"/>
    </row>
    <row r="393" customFormat="1" ht="93" customHeight="1" spans="1:49">
      <c r="A393" s="144">
        <v>374</v>
      </c>
      <c r="B393" s="163" t="s">
        <v>3273</v>
      </c>
      <c r="C393" s="148"/>
      <c r="D393" s="148" t="str">
        <f t="shared" si="12"/>
        <v>新建</v>
      </c>
      <c r="E393" s="148" t="s">
        <v>197</v>
      </c>
      <c r="F393" s="289" t="s">
        <v>3274</v>
      </c>
      <c r="G393" s="163" t="s">
        <v>3275</v>
      </c>
      <c r="H393" s="150" t="s">
        <v>44</v>
      </c>
      <c r="I393" s="189">
        <v>5000</v>
      </c>
      <c r="J393" s="162" t="s">
        <v>3220</v>
      </c>
      <c r="K393" s="162" t="s">
        <v>3265</v>
      </c>
      <c r="L393" s="140" t="s">
        <v>3276</v>
      </c>
      <c r="M393" s="169">
        <v>0</v>
      </c>
      <c r="N393" s="169">
        <v>0</v>
      </c>
      <c r="O393" s="169">
        <v>0</v>
      </c>
      <c r="P393" s="169">
        <v>0</v>
      </c>
      <c r="Q393" s="169" t="s">
        <v>3266</v>
      </c>
      <c r="R393" s="189">
        <v>5000</v>
      </c>
      <c r="S393" s="147" t="s">
        <v>252</v>
      </c>
      <c r="T393" s="171" t="s">
        <v>3266</v>
      </c>
      <c r="U393" s="149" t="s">
        <v>3277</v>
      </c>
      <c r="V393" s="149" t="s">
        <v>205</v>
      </c>
      <c r="W393" s="149" t="s">
        <v>3278</v>
      </c>
      <c r="X393" s="149" t="s">
        <v>205</v>
      </c>
      <c r="Y393" s="149" t="s">
        <v>205</v>
      </c>
      <c r="Z393" s="149" t="s">
        <v>205</v>
      </c>
      <c r="AA393" s="171">
        <v>0</v>
      </c>
      <c r="AB393" s="171">
        <v>0</v>
      </c>
      <c r="AC393" s="171">
        <v>0</v>
      </c>
      <c r="AD393" s="171"/>
      <c r="AE393" s="147" t="s">
        <v>219</v>
      </c>
      <c r="AF393" s="147" t="s">
        <v>219</v>
      </c>
      <c r="AG393" s="149" t="s">
        <v>3279</v>
      </c>
      <c r="AH393" s="147" t="s">
        <v>378</v>
      </c>
      <c r="AI393" s="147" t="s">
        <v>3280</v>
      </c>
      <c r="AJ393" s="147" t="s">
        <v>3279</v>
      </c>
      <c r="AK393" s="147" t="s">
        <v>378</v>
      </c>
      <c r="AL393" s="147" t="s">
        <v>378</v>
      </c>
      <c r="AM393" s="151" t="s">
        <v>3270</v>
      </c>
      <c r="AN393" s="154" t="s">
        <v>3281</v>
      </c>
      <c r="AO393" s="210">
        <v>13569998756</v>
      </c>
      <c r="AP393" s="154" t="s">
        <v>3281</v>
      </c>
      <c r="AQ393" s="210" t="s">
        <v>3282</v>
      </c>
      <c r="AR393" s="143"/>
      <c r="AS393" s="155" t="s">
        <v>234</v>
      </c>
      <c r="AT393" s="154" t="s">
        <v>3283</v>
      </c>
      <c r="AU393" s="155" t="s">
        <v>219</v>
      </c>
      <c r="AV393" s="157"/>
      <c r="AW393" s="155"/>
    </row>
    <row r="394" customFormat="1" ht="20" customHeight="1" spans="1:49">
      <c r="A394" s="144"/>
      <c r="B394" s="146" t="s">
        <v>3284</v>
      </c>
      <c r="C394" s="163"/>
      <c r="D394" s="163"/>
      <c r="E394" s="163"/>
      <c r="F394" s="163"/>
      <c r="G394" s="146"/>
      <c r="H394" s="146"/>
      <c r="I394" s="146"/>
      <c r="J394" s="146"/>
      <c r="K394" s="146"/>
      <c r="L394" s="163"/>
      <c r="M394" s="163"/>
      <c r="N394" s="163"/>
      <c r="O394" s="163"/>
      <c r="P394" s="163"/>
      <c r="Q394" s="163"/>
      <c r="R394" s="163"/>
      <c r="S394" s="163"/>
      <c r="T394" s="163"/>
      <c r="U394" s="163"/>
      <c r="V394" s="163"/>
      <c r="W394" s="163"/>
      <c r="X394" s="163"/>
      <c r="Y394" s="163"/>
      <c r="Z394" s="163"/>
      <c r="AA394" s="163"/>
      <c r="AB394" s="163"/>
      <c r="AC394" s="163"/>
      <c r="AD394" s="163"/>
      <c r="AE394" s="163"/>
      <c r="AF394" s="163"/>
      <c r="AG394" s="163"/>
      <c r="AH394" s="163"/>
      <c r="AI394" s="163"/>
      <c r="AJ394" s="163"/>
      <c r="AK394" s="163"/>
      <c r="AL394" s="146"/>
      <c r="AM394" s="151"/>
      <c r="AN394" s="154"/>
      <c r="AO394" s="210"/>
      <c r="AP394" s="154"/>
      <c r="AQ394" s="210"/>
      <c r="AR394" s="143"/>
      <c r="AS394" s="155"/>
      <c r="AT394" s="154"/>
      <c r="AU394" s="155"/>
      <c r="AV394" s="157"/>
      <c r="AW394" s="155"/>
    </row>
    <row r="395" customFormat="1" ht="20" customHeight="1" spans="1:49">
      <c r="A395" s="144"/>
      <c r="B395" s="163" t="s">
        <v>195</v>
      </c>
      <c r="C395" s="163"/>
      <c r="D395" s="163"/>
      <c r="E395" s="163"/>
      <c r="F395" s="163"/>
      <c r="G395" s="163"/>
      <c r="H395" s="163"/>
      <c r="I395" s="163"/>
      <c r="J395" s="163"/>
      <c r="K395" s="163"/>
      <c r="L395" s="163"/>
      <c r="M395" s="163"/>
      <c r="N395" s="163"/>
      <c r="O395" s="163"/>
      <c r="P395" s="163"/>
      <c r="Q395" s="163"/>
      <c r="R395" s="163"/>
      <c r="S395" s="163"/>
      <c r="T395" s="163"/>
      <c r="U395" s="163"/>
      <c r="V395" s="163"/>
      <c r="W395" s="163"/>
      <c r="X395" s="163"/>
      <c r="Y395" s="163"/>
      <c r="Z395" s="163"/>
      <c r="AA395" s="163"/>
      <c r="AB395" s="163"/>
      <c r="AC395" s="163"/>
      <c r="AD395" s="163"/>
      <c r="AE395" s="163"/>
      <c r="AF395" s="163"/>
      <c r="AG395" s="163"/>
      <c r="AH395" s="163"/>
      <c r="AI395" s="163"/>
      <c r="AJ395" s="163"/>
      <c r="AK395" s="163"/>
      <c r="AL395" s="163"/>
      <c r="AM395" s="151"/>
      <c r="AN395" s="154"/>
      <c r="AO395" s="210"/>
      <c r="AP395" s="154"/>
      <c r="AQ395" s="210"/>
      <c r="AR395" s="143"/>
      <c r="AS395" s="155"/>
      <c r="AT395" s="154"/>
      <c r="AU395" s="155"/>
      <c r="AV395" s="157"/>
      <c r="AW395" s="155"/>
    </row>
    <row r="396" customFormat="1" ht="81" spans="1:49">
      <c r="A396" s="144">
        <v>375</v>
      </c>
      <c r="B396" s="191" t="s">
        <v>3285</v>
      </c>
      <c r="C396" s="148"/>
      <c r="D396" s="148" t="str">
        <f t="shared" ref="D396:D419" si="13">IF(LEFT(H396,4)="2025","新建","续建")</f>
        <v>新建</v>
      </c>
      <c r="E396" s="148" t="s">
        <v>225</v>
      </c>
      <c r="F396" s="148" t="s">
        <v>225</v>
      </c>
      <c r="G396" s="149" t="s">
        <v>3286</v>
      </c>
      <c r="H396" s="150" t="s">
        <v>3287</v>
      </c>
      <c r="I396" s="189">
        <v>300000</v>
      </c>
      <c r="J396" s="162" t="s">
        <v>3288</v>
      </c>
      <c r="K396" s="162" t="s">
        <v>3289</v>
      </c>
      <c r="L396" s="180">
        <v>0</v>
      </c>
      <c r="M396" s="180">
        <v>400000</v>
      </c>
      <c r="N396" s="180">
        <v>0</v>
      </c>
      <c r="O396" s="180">
        <v>0</v>
      </c>
      <c r="P396" s="180">
        <v>0</v>
      </c>
      <c r="Q396" s="198"/>
      <c r="R396" s="189">
        <v>150000</v>
      </c>
      <c r="S396" s="149" t="s">
        <v>3290</v>
      </c>
      <c r="T396" s="149"/>
      <c r="U396" s="149" t="s">
        <v>3291</v>
      </c>
      <c r="V396" s="149" t="s">
        <v>602</v>
      </c>
      <c r="W396" s="149" t="s">
        <v>205</v>
      </c>
      <c r="X396" s="149" t="s">
        <v>375</v>
      </c>
      <c r="Y396" s="149" t="s">
        <v>375</v>
      </c>
      <c r="Z396" s="149" t="s">
        <v>205</v>
      </c>
      <c r="AA396" s="149">
        <v>1000</v>
      </c>
      <c r="AB396" s="149">
        <v>0</v>
      </c>
      <c r="AC396" s="149">
        <v>500</v>
      </c>
      <c r="AD396" s="171"/>
      <c r="AE396" s="147" t="s">
        <v>219</v>
      </c>
      <c r="AF396" s="147" t="s">
        <v>219</v>
      </c>
      <c r="AG396" s="149" t="s">
        <v>3292</v>
      </c>
      <c r="AH396" s="147" t="s">
        <v>368</v>
      </c>
      <c r="AI396" s="172" t="s">
        <v>3293</v>
      </c>
      <c r="AJ396" s="147" t="s">
        <v>368</v>
      </c>
      <c r="AK396" s="203" t="s">
        <v>368</v>
      </c>
      <c r="AL396" s="203" t="s">
        <v>368</v>
      </c>
      <c r="AM396" s="205" t="s">
        <v>368</v>
      </c>
      <c r="AN396" s="154" t="s">
        <v>3294</v>
      </c>
      <c r="AO396" s="175">
        <v>13569909881</v>
      </c>
      <c r="AP396" s="154"/>
      <c r="AQ396" s="154">
        <v>13569909881</v>
      </c>
      <c r="AR396" s="143"/>
      <c r="AS396" s="154" t="s">
        <v>234</v>
      </c>
      <c r="AT396" s="167" t="s">
        <v>3295</v>
      </c>
      <c r="AU396" s="154" t="s">
        <v>3296</v>
      </c>
      <c r="AV396" s="151"/>
      <c r="AW396" s="154"/>
    </row>
    <row r="397" customFormat="1" ht="81" spans="1:49">
      <c r="A397" s="144">
        <v>376</v>
      </c>
      <c r="B397" s="163" t="s">
        <v>3297</v>
      </c>
      <c r="C397" s="148"/>
      <c r="D397" s="148" t="str">
        <f t="shared" si="13"/>
        <v>新建</v>
      </c>
      <c r="E397" s="148" t="s">
        <v>197</v>
      </c>
      <c r="F397" s="148"/>
      <c r="G397" s="163" t="s">
        <v>3298</v>
      </c>
      <c r="H397" s="150" t="s">
        <v>3299</v>
      </c>
      <c r="I397" s="189">
        <v>250000</v>
      </c>
      <c r="J397" s="162" t="s">
        <v>3288</v>
      </c>
      <c r="K397" s="162" t="s">
        <v>3289</v>
      </c>
      <c r="L397" s="169">
        <v>0</v>
      </c>
      <c r="M397" s="162" t="s">
        <v>3300</v>
      </c>
      <c r="N397" s="169"/>
      <c r="O397" s="169"/>
      <c r="P397" s="140"/>
      <c r="Q397" s="169"/>
      <c r="R397" s="187">
        <v>50000</v>
      </c>
      <c r="S397" s="147" t="s">
        <v>3301</v>
      </c>
      <c r="T397" s="149"/>
      <c r="U397" s="149" t="s">
        <v>3302</v>
      </c>
      <c r="V397" s="149" t="s">
        <v>3302</v>
      </c>
      <c r="W397" s="149" t="s">
        <v>3302</v>
      </c>
      <c r="X397" s="149" t="s">
        <v>3302</v>
      </c>
      <c r="Y397" s="149" t="s">
        <v>3302</v>
      </c>
      <c r="Z397" s="149" t="s">
        <v>3302</v>
      </c>
      <c r="AA397" s="171" t="s">
        <v>3303</v>
      </c>
      <c r="AB397" s="171">
        <v>0</v>
      </c>
      <c r="AC397" s="171">
        <v>588.18</v>
      </c>
      <c r="AD397" s="171"/>
      <c r="AE397" s="147" t="s">
        <v>219</v>
      </c>
      <c r="AF397" s="147" t="s">
        <v>219</v>
      </c>
      <c r="AG397" s="147" t="s">
        <v>3304</v>
      </c>
      <c r="AH397" s="147" t="s">
        <v>763</v>
      </c>
      <c r="AI397" s="147" t="s">
        <v>3305</v>
      </c>
      <c r="AJ397" s="147" t="s">
        <v>3304</v>
      </c>
      <c r="AK397" s="147" t="s">
        <v>3304</v>
      </c>
      <c r="AL397" s="147" t="s">
        <v>3304</v>
      </c>
      <c r="AM397" s="151" t="s">
        <v>3304</v>
      </c>
      <c r="AN397" s="154" t="s">
        <v>3306</v>
      </c>
      <c r="AO397" s="154">
        <v>13733696699</v>
      </c>
      <c r="AP397" s="154" t="s">
        <v>3307</v>
      </c>
      <c r="AQ397" s="302" t="s">
        <v>3308</v>
      </c>
      <c r="AR397" s="239"/>
      <c r="AS397" s="155" t="s">
        <v>234</v>
      </c>
      <c r="AT397" s="156" t="s">
        <v>3309</v>
      </c>
      <c r="AU397" s="154"/>
      <c r="AV397" s="151" t="s">
        <v>768</v>
      </c>
      <c r="AW397" s="154"/>
    </row>
    <row r="398" customFormat="1" ht="109" customHeight="1" spans="1:49">
      <c r="A398" s="144">
        <v>377</v>
      </c>
      <c r="B398" s="163" t="s">
        <v>3310</v>
      </c>
      <c r="C398" s="148"/>
      <c r="D398" s="148" t="str">
        <f t="shared" si="13"/>
        <v>新建</v>
      </c>
      <c r="E398" s="148" t="s">
        <v>225</v>
      </c>
      <c r="F398" s="148"/>
      <c r="G398" s="163" t="s">
        <v>3311</v>
      </c>
      <c r="H398" s="140" t="s">
        <v>3312</v>
      </c>
      <c r="I398" s="189">
        <v>120000</v>
      </c>
      <c r="J398" s="207" t="s">
        <v>3288</v>
      </c>
      <c r="K398" s="162" t="s">
        <v>3289</v>
      </c>
      <c r="L398" s="189">
        <v>0</v>
      </c>
      <c r="M398" s="189">
        <v>120000</v>
      </c>
      <c r="N398" s="189">
        <v>100000</v>
      </c>
      <c r="O398" s="189">
        <v>60000</v>
      </c>
      <c r="P398" s="189">
        <v>0</v>
      </c>
      <c r="Q398" s="189"/>
      <c r="R398" s="189">
        <v>60000</v>
      </c>
      <c r="S398" s="149" t="s">
        <v>3313</v>
      </c>
      <c r="T398" s="147"/>
      <c r="U398" s="147" t="s">
        <v>3314</v>
      </c>
      <c r="V398" s="147" t="s">
        <v>3315</v>
      </c>
      <c r="W398" s="147" t="s">
        <v>3316</v>
      </c>
      <c r="X398" s="147" t="s">
        <v>3317</v>
      </c>
      <c r="Y398" s="147" t="s">
        <v>3318</v>
      </c>
      <c r="Z398" s="147" t="s">
        <v>3319</v>
      </c>
      <c r="AA398" s="162">
        <v>368</v>
      </c>
      <c r="AB398" s="162">
        <v>368</v>
      </c>
      <c r="AC398" s="162">
        <v>0</v>
      </c>
      <c r="AD398" s="162"/>
      <c r="AE398" s="147" t="s">
        <v>219</v>
      </c>
      <c r="AF398" s="147" t="s">
        <v>219</v>
      </c>
      <c r="AG398" s="147" t="s">
        <v>3320</v>
      </c>
      <c r="AH398" s="147" t="s">
        <v>3321</v>
      </c>
      <c r="AI398" s="147" t="s">
        <v>3322</v>
      </c>
      <c r="AJ398" s="147" t="s">
        <v>3320</v>
      </c>
      <c r="AK398" s="147" t="s">
        <v>221</v>
      </c>
      <c r="AL398" s="147" t="s">
        <v>221</v>
      </c>
      <c r="AM398" s="151" t="s">
        <v>3323</v>
      </c>
      <c r="AN398" s="154"/>
      <c r="AO398" s="154" t="s">
        <v>3324</v>
      </c>
      <c r="AP398" s="154"/>
      <c r="AQ398" s="154"/>
      <c r="AR398" s="239"/>
      <c r="AS398" s="155" t="s">
        <v>234</v>
      </c>
      <c r="AT398" s="239"/>
      <c r="AU398" s="287"/>
      <c r="AV398" s="290"/>
      <c r="AW398" s="287"/>
    </row>
    <row r="399" customFormat="1" ht="67.5" spans="1:49">
      <c r="A399" s="144">
        <v>378</v>
      </c>
      <c r="B399" s="191" t="s">
        <v>3325</v>
      </c>
      <c r="C399" s="148"/>
      <c r="D399" s="148" t="str">
        <f t="shared" si="13"/>
        <v>新建</v>
      </c>
      <c r="E399" s="147" t="s">
        <v>225</v>
      </c>
      <c r="F399" s="148"/>
      <c r="G399" s="149" t="s">
        <v>3326</v>
      </c>
      <c r="H399" s="150" t="s">
        <v>3327</v>
      </c>
      <c r="I399" s="189">
        <v>57902</v>
      </c>
      <c r="J399" s="147" t="s">
        <v>3288</v>
      </c>
      <c r="K399" s="147" t="s">
        <v>3289</v>
      </c>
      <c r="L399" s="144">
        <v>0</v>
      </c>
      <c r="M399" s="180">
        <v>57902</v>
      </c>
      <c r="N399" s="180">
        <v>0</v>
      </c>
      <c r="O399" s="180">
        <v>0</v>
      </c>
      <c r="P399" s="180">
        <v>0</v>
      </c>
      <c r="Q399" s="198">
        <v>0</v>
      </c>
      <c r="R399" s="189">
        <v>30000</v>
      </c>
      <c r="S399" s="149" t="s">
        <v>3328</v>
      </c>
      <c r="T399" s="149"/>
      <c r="U399" s="149" t="s">
        <v>3329</v>
      </c>
      <c r="V399" s="149" t="s">
        <v>3330</v>
      </c>
      <c r="W399" s="149" t="s">
        <v>3331</v>
      </c>
      <c r="X399" s="149" t="s">
        <v>3331</v>
      </c>
      <c r="Y399" s="149" t="s">
        <v>3331</v>
      </c>
      <c r="Z399" s="149" t="s">
        <v>3332</v>
      </c>
      <c r="AA399" s="149">
        <v>0</v>
      </c>
      <c r="AB399" s="149">
        <v>0</v>
      </c>
      <c r="AC399" s="149">
        <v>0</v>
      </c>
      <c r="AD399" s="171"/>
      <c r="AE399" s="147" t="s">
        <v>219</v>
      </c>
      <c r="AF399" s="147" t="s">
        <v>219</v>
      </c>
      <c r="AG399" s="149" t="s">
        <v>2101</v>
      </c>
      <c r="AH399" s="147" t="s">
        <v>330</v>
      </c>
      <c r="AI399" s="147" t="s">
        <v>3333</v>
      </c>
      <c r="AJ399" s="203" t="s">
        <v>3334</v>
      </c>
      <c r="AK399" s="203" t="s">
        <v>333</v>
      </c>
      <c r="AL399" s="203" t="s">
        <v>333</v>
      </c>
      <c r="AM399" s="205" t="s">
        <v>333</v>
      </c>
      <c r="AN399" s="154" t="s">
        <v>3335</v>
      </c>
      <c r="AO399" s="175">
        <v>15803741911</v>
      </c>
      <c r="AP399" s="154"/>
      <c r="AQ399" s="154">
        <v>15803741911</v>
      </c>
      <c r="AR399" s="143"/>
      <c r="AS399" s="154" t="s">
        <v>234</v>
      </c>
      <c r="AT399" s="154" t="s">
        <v>347</v>
      </c>
      <c r="AU399" s="154"/>
      <c r="AV399" s="151"/>
      <c r="AW399" s="154"/>
    </row>
    <row r="400" customFormat="1" ht="40.5" spans="1:49">
      <c r="A400" s="144">
        <v>379</v>
      </c>
      <c r="B400" s="158" t="s">
        <v>112</v>
      </c>
      <c r="C400" s="148"/>
      <c r="D400" s="148" t="str">
        <f t="shared" si="13"/>
        <v>新建</v>
      </c>
      <c r="E400" s="147" t="s">
        <v>197</v>
      </c>
      <c r="F400" s="147" t="s">
        <v>197</v>
      </c>
      <c r="G400" s="158" t="s">
        <v>113</v>
      </c>
      <c r="H400" s="241" t="s">
        <v>44</v>
      </c>
      <c r="I400" s="190">
        <v>50000</v>
      </c>
      <c r="J400" s="147" t="s">
        <v>3288</v>
      </c>
      <c r="K400" s="147" t="s">
        <v>3289</v>
      </c>
      <c r="L400" s="180">
        <v>0</v>
      </c>
      <c r="M400" s="168">
        <v>3500</v>
      </c>
      <c r="N400" s="180">
        <v>0</v>
      </c>
      <c r="O400" s="180">
        <v>0</v>
      </c>
      <c r="P400" s="180">
        <v>0</v>
      </c>
      <c r="Q400" s="180"/>
      <c r="R400" s="190">
        <v>50000</v>
      </c>
      <c r="S400" s="147" t="s">
        <v>252</v>
      </c>
      <c r="T400" s="158"/>
      <c r="U400" s="149" t="s">
        <v>3336</v>
      </c>
      <c r="V400" s="233" t="s">
        <v>205</v>
      </c>
      <c r="W400" s="149" t="s">
        <v>205</v>
      </c>
      <c r="X400" s="149" t="s">
        <v>205</v>
      </c>
      <c r="Y400" s="149" t="s">
        <v>205</v>
      </c>
      <c r="Z400" s="149" t="s">
        <v>205</v>
      </c>
      <c r="AA400" s="149">
        <v>0</v>
      </c>
      <c r="AB400" s="149">
        <v>0</v>
      </c>
      <c r="AC400" s="149">
        <v>0</v>
      </c>
      <c r="AD400" s="149"/>
      <c r="AE400" s="147" t="s">
        <v>219</v>
      </c>
      <c r="AF400" s="147" t="s">
        <v>219</v>
      </c>
      <c r="AG400" s="149" t="s">
        <v>114</v>
      </c>
      <c r="AH400" s="147" t="s">
        <v>305</v>
      </c>
      <c r="AI400" s="172" t="s">
        <v>3337</v>
      </c>
      <c r="AJ400" s="147" t="s">
        <v>305</v>
      </c>
      <c r="AK400" s="199" t="s">
        <v>305</v>
      </c>
      <c r="AL400" s="199" t="s">
        <v>305</v>
      </c>
      <c r="AM400" s="157" t="s">
        <v>305</v>
      </c>
      <c r="AN400" s="155" t="s">
        <v>3338</v>
      </c>
      <c r="AO400" s="270">
        <v>13938799879</v>
      </c>
      <c r="AP400" s="155"/>
      <c r="AQ400" s="155">
        <v>13938799879</v>
      </c>
      <c r="AR400" s="143"/>
      <c r="AS400" s="154" t="s">
        <v>234</v>
      </c>
      <c r="AT400" s="167" t="s">
        <v>3339</v>
      </c>
      <c r="AU400" s="154"/>
      <c r="AV400" s="157"/>
      <c r="AW400" s="155"/>
    </row>
    <row r="401" customFormat="1" ht="27" spans="1:49">
      <c r="A401" s="144">
        <v>380</v>
      </c>
      <c r="B401" s="163" t="s">
        <v>3340</v>
      </c>
      <c r="C401" s="148"/>
      <c r="D401" s="148" t="str">
        <f t="shared" si="13"/>
        <v>新建</v>
      </c>
      <c r="E401" s="163" t="s">
        <v>197</v>
      </c>
      <c r="F401" s="163" t="s">
        <v>225</v>
      </c>
      <c r="G401" s="163" t="s">
        <v>3341</v>
      </c>
      <c r="H401" s="187" t="s">
        <v>327</v>
      </c>
      <c r="I401" s="187">
        <v>22000</v>
      </c>
      <c r="J401" s="148" t="s">
        <v>3288</v>
      </c>
      <c r="K401" s="148" t="s">
        <v>3342</v>
      </c>
      <c r="L401" s="163">
        <v>0</v>
      </c>
      <c r="M401" s="163">
        <v>22000</v>
      </c>
      <c r="N401" s="163"/>
      <c r="O401" s="163"/>
      <c r="P401" s="163"/>
      <c r="Q401" s="163"/>
      <c r="R401" s="187">
        <v>10000</v>
      </c>
      <c r="S401" s="148" t="s">
        <v>536</v>
      </c>
      <c r="T401" s="163"/>
      <c r="U401" s="163" t="s">
        <v>269</v>
      </c>
      <c r="V401" s="163" t="s">
        <v>269</v>
      </c>
      <c r="W401" s="163" t="s">
        <v>269</v>
      </c>
      <c r="X401" s="163" t="s">
        <v>269</v>
      </c>
      <c r="Y401" s="163" t="s">
        <v>269</v>
      </c>
      <c r="Z401" s="163" t="s">
        <v>269</v>
      </c>
      <c r="AA401" s="163"/>
      <c r="AB401" s="163"/>
      <c r="AC401" s="163"/>
      <c r="AD401" s="163"/>
      <c r="AE401" s="148" t="s">
        <v>219</v>
      </c>
      <c r="AF401" s="148" t="s">
        <v>219</v>
      </c>
      <c r="AG401" s="163" t="s">
        <v>3343</v>
      </c>
      <c r="AH401" s="148" t="s">
        <v>763</v>
      </c>
      <c r="AI401" s="148"/>
      <c r="AJ401" s="148" t="s">
        <v>3344</v>
      </c>
      <c r="AK401" s="148" t="s">
        <v>763</v>
      </c>
      <c r="AL401" s="147" t="s">
        <v>763</v>
      </c>
      <c r="AM401" s="151"/>
      <c r="AN401" s="154"/>
      <c r="AO401" s="154"/>
      <c r="AP401" s="154"/>
      <c r="AQ401" s="154"/>
      <c r="AR401" s="143"/>
      <c r="AS401" s="154"/>
      <c r="AT401" s="156"/>
      <c r="AU401" s="154"/>
      <c r="AV401" s="151"/>
      <c r="AW401" s="154"/>
    </row>
    <row r="402" ht="40.5" spans="1:49">
      <c r="A402" s="144">
        <v>381</v>
      </c>
      <c r="B402" s="163" t="s">
        <v>3345</v>
      </c>
      <c r="C402" s="148"/>
      <c r="D402" s="148" t="str">
        <f t="shared" si="13"/>
        <v>新建</v>
      </c>
      <c r="E402" s="147" t="s">
        <v>197</v>
      </c>
      <c r="F402" s="148"/>
      <c r="G402" s="236" t="s">
        <v>3346</v>
      </c>
      <c r="H402" s="150" t="s">
        <v>327</v>
      </c>
      <c r="I402" s="189">
        <v>15286</v>
      </c>
      <c r="J402" s="207" t="s">
        <v>3288</v>
      </c>
      <c r="K402" s="207" t="s">
        <v>3289</v>
      </c>
      <c r="L402" s="169">
        <v>15286</v>
      </c>
      <c r="M402" s="169">
        <v>0</v>
      </c>
      <c r="N402" s="169"/>
      <c r="O402" s="169"/>
      <c r="P402" s="169"/>
      <c r="Q402" s="169">
        <v>0</v>
      </c>
      <c r="R402" s="189">
        <v>6000</v>
      </c>
      <c r="S402" s="147" t="s">
        <v>3347</v>
      </c>
      <c r="T402" s="147" t="s">
        <v>219</v>
      </c>
      <c r="U402" s="240" t="s">
        <v>375</v>
      </c>
      <c r="V402" s="240" t="s">
        <v>269</v>
      </c>
      <c r="W402" s="240" t="s">
        <v>205</v>
      </c>
      <c r="X402" s="147" t="s">
        <v>205</v>
      </c>
      <c r="Y402" s="147" t="s">
        <v>205</v>
      </c>
      <c r="Z402" s="240" t="s">
        <v>269</v>
      </c>
      <c r="AA402" s="206">
        <v>75</v>
      </c>
      <c r="AB402" s="231">
        <v>0</v>
      </c>
      <c r="AC402" s="231">
        <v>75</v>
      </c>
      <c r="AD402" s="162"/>
      <c r="AE402" s="147" t="s">
        <v>219</v>
      </c>
      <c r="AF402" s="147" t="s">
        <v>219</v>
      </c>
      <c r="AG402" s="240" t="s">
        <v>3348</v>
      </c>
      <c r="AH402" s="147" t="s">
        <v>378</v>
      </c>
      <c r="AI402" s="147" t="s">
        <v>378</v>
      </c>
      <c r="AJ402" s="147" t="s">
        <v>3349</v>
      </c>
      <c r="AK402" s="147" t="s">
        <v>378</v>
      </c>
      <c r="AL402" s="147" t="s">
        <v>378</v>
      </c>
      <c r="AM402" s="151" t="s">
        <v>3350</v>
      </c>
      <c r="AN402" s="175">
        <v>13783745868</v>
      </c>
      <c r="AO402" s="154" t="s">
        <v>3350</v>
      </c>
      <c r="AP402" s="154">
        <v>13783745868</v>
      </c>
      <c r="AQ402" s="154">
        <v>13783745868</v>
      </c>
      <c r="AR402" s="143"/>
      <c r="AS402" s="154" t="s">
        <v>261</v>
      </c>
      <c r="AT402" s="156" t="s">
        <v>3351</v>
      </c>
      <c r="AU402" s="154" t="s">
        <v>219</v>
      </c>
      <c r="AV402" s="151"/>
      <c r="AW402" s="154"/>
    </row>
    <row r="403" ht="40.5" spans="1:49">
      <c r="A403" s="144">
        <v>382</v>
      </c>
      <c r="B403" s="201" t="s">
        <v>3352</v>
      </c>
      <c r="C403" s="148"/>
      <c r="D403" s="148" t="str">
        <f t="shared" si="13"/>
        <v>新建</v>
      </c>
      <c r="E403" s="148"/>
      <c r="F403" s="148"/>
      <c r="G403" s="201" t="s">
        <v>3353</v>
      </c>
      <c r="H403" s="150" t="s">
        <v>2223</v>
      </c>
      <c r="I403" s="189">
        <v>14856</v>
      </c>
      <c r="J403" s="162" t="s">
        <v>3288</v>
      </c>
      <c r="K403" s="162" t="s">
        <v>3289</v>
      </c>
      <c r="L403" s="247"/>
      <c r="M403" s="189"/>
      <c r="N403" s="189"/>
      <c r="O403" s="189"/>
      <c r="P403" s="189"/>
      <c r="Q403" s="187"/>
      <c r="R403" s="187">
        <v>12000</v>
      </c>
      <c r="S403" s="147" t="s">
        <v>3354</v>
      </c>
      <c r="T403" s="149"/>
      <c r="U403" s="163"/>
      <c r="V403" s="149"/>
      <c r="W403" s="149"/>
      <c r="X403" s="149"/>
      <c r="Y403" s="163"/>
      <c r="Z403" s="163"/>
      <c r="AA403" s="171"/>
      <c r="AB403" s="171"/>
      <c r="AC403" s="171"/>
      <c r="AD403" s="171"/>
      <c r="AE403" s="148" t="s">
        <v>219</v>
      </c>
      <c r="AF403" s="148" t="s">
        <v>219</v>
      </c>
      <c r="AG403" s="149" t="s">
        <v>3355</v>
      </c>
      <c r="AH403" s="147" t="s">
        <v>937</v>
      </c>
      <c r="AI403" s="149" t="s">
        <v>3356</v>
      </c>
      <c r="AJ403" s="148"/>
      <c r="AK403" s="149" t="s">
        <v>3355</v>
      </c>
      <c r="AL403" s="147" t="s">
        <v>3355</v>
      </c>
      <c r="AM403" s="195"/>
      <c r="AN403" s="154"/>
      <c r="AO403" s="154"/>
      <c r="AP403" s="154"/>
      <c r="AQ403" s="154"/>
      <c r="AR403" s="239"/>
      <c r="AS403" s="155"/>
      <c r="AT403" s="156"/>
      <c r="AU403" s="154"/>
      <c r="AV403" s="157"/>
      <c r="AW403" s="155"/>
    </row>
    <row r="404" ht="40.5" spans="1:49">
      <c r="A404" s="144">
        <v>383</v>
      </c>
      <c r="B404" s="163" t="s">
        <v>3357</v>
      </c>
      <c r="C404" s="148"/>
      <c r="D404" s="148" t="str">
        <f t="shared" si="13"/>
        <v>新建</v>
      </c>
      <c r="E404" s="148" t="s">
        <v>197</v>
      </c>
      <c r="F404" s="162" t="s">
        <v>225</v>
      </c>
      <c r="G404" s="163" t="s">
        <v>3358</v>
      </c>
      <c r="H404" s="150" t="s">
        <v>40</v>
      </c>
      <c r="I404" s="187">
        <v>12000</v>
      </c>
      <c r="J404" s="148" t="s">
        <v>3288</v>
      </c>
      <c r="K404" s="148" t="s">
        <v>281</v>
      </c>
      <c r="L404" s="140">
        <v>12000</v>
      </c>
      <c r="M404" s="180">
        <v>0</v>
      </c>
      <c r="N404" s="180"/>
      <c r="O404" s="180"/>
      <c r="P404" s="169"/>
      <c r="Q404" s="169"/>
      <c r="R404" s="187">
        <v>12000</v>
      </c>
      <c r="S404" s="148" t="s">
        <v>252</v>
      </c>
      <c r="T404" s="163"/>
      <c r="U404" s="171" t="s">
        <v>3359</v>
      </c>
      <c r="V404" s="171" t="s">
        <v>205</v>
      </c>
      <c r="W404" s="171" t="s">
        <v>205</v>
      </c>
      <c r="X404" s="171" t="s">
        <v>205</v>
      </c>
      <c r="Y404" s="171" t="s">
        <v>205</v>
      </c>
      <c r="Z404" s="149" t="s">
        <v>205</v>
      </c>
      <c r="AA404" s="233"/>
      <c r="AB404" s="233"/>
      <c r="AC404" s="244"/>
      <c r="AD404" s="269"/>
      <c r="AE404" s="162" t="s">
        <v>219</v>
      </c>
      <c r="AF404" s="148" t="s">
        <v>219</v>
      </c>
      <c r="AG404" s="163" t="s">
        <v>762</v>
      </c>
      <c r="AH404" s="147" t="s">
        <v>763</v>
      </c>
      <c r="AI404" s="148" t="s">
        <v>3360</v>
      </c>
      <c r="AJ404" s="148" t="s">
        <v>762</v>
      </c>
      <c r="AK404" s="147" t="s">
        <v>763</v>
      </c>
      <c r="AL404" s="147" t="s">
        <v>763</v>
      </c>
      <c r="AM404" s="151" t="s">
        <v>763</v>
      </c>
      <c r="AN404" s="154" t="s">
        <v>1129</v>
      </c>
      <c r="AO404" s="154">
        <v>18937480086</v>
      </c>
      <c r="AP404" s="154" t="s">
        <v>1129</v>
      </c>
      <c r="AQ404" s="154"/>
      <c r="AR404" s="143"/>
      <c r="AS404" s="154" t="s">
        <v>234</v>
      </c>
      <c r="AT404" s="156" t="s">
        <v>3361</v>
      </c>
      <c r="AU404" s="154" t="s">
        <v>3362</v>
      </c>
      <c r="AV404" s="151" t="s">
        <v>417</v>
      </c>
      <c r="AW404" s="154"/>
    </row>
    <row r="405" ht="67.5" spans="1:49">
      <c r="A405" s="144">
        <v>384</v>
      </c>
      <c r="B405" s="163" t="s">
        <v>115</v>
      </c>
      <c r="C405" s="148"/>
      <c r="D405" s="148" t="str">
        <f t="shared" si="13"/>
        <v>新建</v>
      </c>
      <c r="E405" s="148" t="s">
        <v>197</v>
      </c>
      <c r="F405" s="147" t="s">
        <v>225</v>
      </c>
      <c r="G405" s="163" t="s">
        <v>116</v>
      </c>
      <c r="H405" s="150" t="s">
        <v>117</v>
      </c>
      <c r="I405" s="190">
        <v>11000</v>
      </c>
      <c r="J405" s="147" t="s">
        <v>3288</v>
      </c>
      <c r="K405" s="147" t="s">
        <v>3342</v>
      </c>
      <c r="L405" s="140">
        <v>11000</v>
      </c>
      <c r="M405" s="140"/>
      <c r="N405" s="140"/>
      <c r="O405" s="140"/>
      <c r="P405" s="140"/>
      <c r="Q405" s="140"/>
      <c r="R405" s="190">
        <v>6000</v>
      </c>
      <c r="S405" s="148" t="s">
        <v>1501</v>
      </c>
      <c r="T405" s="148"/>
      <c r="U405" s="148" t="s">
        <v>3363</v>
      </c>
      <c r="V405" s="148" t="s">
        <v>269</v>
      </c>
      <c r="W405" s="147" t="s">
        <v>205</v>
      </c>
      <c r="X405" s="147" t="s">
        <v>205</v>
      </c>
      <c r="Y405" s="147" t="s">
        <v>205</v>
      </c>
      <c r="Z405" s="147" t="s">
        <v>269</v>
      </c>
      <c r="AA405" s="147">
        <v>33</v>
      </c>
      <c r="AB405" s="147">
        <v>0</v>
      </c>
      <c r="AC405" s="147">
        <v>33</v>
      </c>
      <c r="AD405" s="148"/>
      <c r="AE405" s="148" t="s">
        <v>219</v>
      </c>
      <c r="AF405" s="148" t="s">
        <v>219</v>
      </c>
      <c r="AG405" s="148" t="s">
        <v>3364</v>
      </c>
      <c r="AH405" s="148" t="s">
        <v>305</v>
      </c>
      <c r="AI405" s="148" t="s">
        <v>3365</v>
      </c>
      <c r="AJ405" s="148" t="s">
        <v>305</v>
      </c>
      <c r="AK405" s="199" t="s">
        <v>305</v>
      </c>
      <c r="AL405" s="199" t="s">
        <v>305</v>
      </c>
      <c r="AM405" s="195" t="s">
        <v>3366</v>
      </c>
      <c r="AN405" s="165">
        <v>13619886789</v>
      </c>
      <c r="AO405" s="166" t="s">
        <v>3366</v>
      </c>
      <c r="AP405" s="152">
        <v>13619886789</v>
      </c>
      <c r="AQ405" s="143"/>
      <c r="AR405" s="143"/>
      <c r="AS405" s="154"/>
      <c r="AT405" s="167"/>
      <c r="AU405" s="154"/>
      <c r="AV405" s="157"/>
      <c r="AW405" s="155"/>
    </row>
    <row r="406" ht="40.5" spans="1:49">
      <c r="A406" s="144">
        <v>385</v>
      </c>
      <c r="B406" s="163" t="s">
        <v>3367</v>
      </c>
      <c r="C406" s="148"/>
      <c r="D406" s="148" t="str">
        <f t="shared" si="13"/>
        <v>新建</v>
      </c>
      <c r="E406" s="148" t="s">
        <v>197</v>
      </c>
      <c r="F406" s="162" t="s">
        <v>225</v>
      </c>
      <c r="G406" s="163" t="s">
        <v>3368</v>
      </c>
      <c r="H406" s="150" t="s">
        <v>1322</v>
      </c>
      <c r="I406" s="187">
        <v>10655</v>
      </c>
      <c r="J406" s="148" t="s">
        <v>3288</v>
      </c>
      <c r="K406" s="148" t="s">
        <v>3289</v>
      </c>
      <c r="L406" s="140">
        <v>10655</v>
      </c>
      <c r="M406" s="180">
        <v>0</v>
      </c>
      <c r="N406" s="180"/>
      <c r="O406" s="180"/>
      <c r="P406" s="169"/>
      <c r="Q406" s="169"/>
      <c r="R406" s="187">
        <v>7000</v>
      </c>
      <c r="S406" s="148" t="s">
        <v>3369</v>
      </c>
      <c r="T406" s="163"/>
      <c r="U406" s="171" t="s">
        <v>3370</v>
      </c>
      <c r="V406" s="171" t="s">
        <v>269</v>
      </c>
      <c r="W406" s="171" t="s">
        <v>205</v>
      </c>
      <c r="X406" s="171" t="s">
        <v>205</v>
      </c>
      <c r="Y406" s="171" t="s">
        <v>205</v>
      </c>
      <c r="Z406" s="149" t="s">
        <v>269</v>
      </c>
      <c r="AA406" s="233"/>
      <c r="AB406" s="233"/>
      <c r="AC406" s="244"/>
      <c r="AD406" s="269"/>
      <c r="AE406" s="162" t="s">
        <v>219</v>
      </c>
      <c r="AF406" s="148" t="s">
        <v>219</v>
      </c>
      <c r="AG406" s="148" t="s">
        <v>3371</v>
      </c>
      <c r="AH406" s="147" t="s">
        <v>763</v>
      </c>
      <c r="AI406" s="171" t="s">
        <v>3372</v>
      </c>
      <c r="AJ406" s="148" t="s">
        <v>3371</v>
      </c>
      <c r="AK406" s="147" t="s">
        <v>763</v>
      </c>
      <c r="AL406" s="147" t="s">
        <v>763</v>
      </c>
      <c r="AM406" s="151" t="s">
        <v>763</v>
      </c>
      <c r="AN406" s="154" t="s">
        <v>3373</v>
      </c>
      <c r="AO406" s="154">
        <v>2959940</v>
      </c>
      <c r="AP406" s="154" t="s">
        <v>3373</v>
      </c>
      <c r="AQ406" s="154"/>
      <c r="AR406" s="143"/>
      <c r="AS406" s="154" t="s">
        <v>234</v>
      </c>
      <c r="AT406" s="156" t="s">
        <v>3374</v>
      </c>
      <c r="AU406" s="154" t="s">
        <v>3375</v>
      </c>
      <c r="AV406" s="285"/>
      <c r="AW406" s="285"/>
    </row>
    <row r="407" ht="54" spans="1:49">
      <c r="A407" s="144">
        <v>386</v>
      </c>
      <c r="B407" s="163" t="s">
        <v>3376</v>
      </c>
      <c r="C407" s="148"/>
      <c r="D407" s="148" t="str">
        <f t="shared" si="13"/>
        <v>新建</v>
      </c>
      <c r="E407" s="147" t="s">
        <v>197</v>
      </c>
      <c r="F407" s="148"/>
      <c r="G407" s="159" t="s">
        <v>3377</v>
      </c>
      <c r="H407" s="150" t="s">
        <v>2048</v>
      </c>
      <c r="I407" s="189">
        <v>10000</v>
      </c>
      <c r="J407" s="207" t="s">
        <v>3288</v>
      </c>
      <c r="K407" s="207" t="s">
        <v>3289</v>
      </c>
      <c r="L407" s="169">
        <v>10000</v>
      </c>
      <c r="M407" s="169">
        <v>0</v>
      </c>
      <c r="N407" s="169"/>
      <c r="O407" s="169"/>
      <c r="P407" s="169"/>
      <c r="Q407" s="169">
        <v>0</v>
      </c>
      <c r="R407" s="189">
        <v>5000</v>
      </c>
      <c r="S407" s="147" t="s">
        <v>3378</v>
      </c>
      <c r="T407" s="147" t="s">
        <v>219</v>
      </c>
      <c r="U407" s="240" t="s">
        <v>3379</v>
      </c>
      <c r="V407" s="240" t="s">
        <v>2588</v>
      </c>
      <c r="W407" s="240" t="s">
        <v>617</v>
      </c>
      <c r="X407" s="147" t="s">
        <v>617</v>
      </c>
      <c r="Y407" s="147" t="s">
        <v>617</v>
      </c>
      <c r="Z407" s="240" t="s">
        <v>3380</v>
      </c>
      <c r="AA407" s="206">
        <v>36</v>
      </c>
      <c r="AB407" s="231">
        <v>36</v>
      </c>
      <c r="AC407" s="231">
        <v>0</v>
      </c>
      <c r="AD407" s="162"/>
      <c r="AE407" s="147" t="s">
        <v>219</v>
      </c>
      <c r="AF407" s="147" t="s">
        <v>219</v>
      </c>
      <c r="AG407" s="240" t="s">
        <v>3348</v>
      </c>
      <c r="AH407" s="147" t="s">
        <v>378</v>
      </c>
      <c r="AI407" s="147" t="s">
        <v>3381</v>
      </c>
      <c r="AJ407" s="147" t="s">
        <v>3349</v>
      </c>
      <c r="AK407" s="147" t="s">
        <v>378</v>
      </c>
      <c r="AL407" s="147" t="s">
        <v>378</v>
      </c>
      <c r="AM407" s="151" t="s">
        <v>3382</v>
      </c>
      <c r="AN407" s="175">
        <v>17639012666</v>
      </c>
      <c r="AO407" s="154" t="s">
        <v>3383</v>
      </c>
      <c r="AP407" s="154">
        <v>17639012666</v>
      </c>
      <c r="AQ407" s="154">
        <v>13703746000</v>
      </c>
      <c r="AR407" s="143"/>
      <c r="AS407" s="154" t="s">
        <v>261</v>
      </c>
      <c r="AT407" s="156" t="s">
        <v>3384</v>
      </c>
      <c r="AU407" s="154" t="s">
        <v>219</v>
      </c>
      <c r="AV407" s="151"/>
      <c r="AW407" s="154"/>
    </row>
    <row r="408" ht="67.5" spans="1:49">
      <c r="A408" s="144">
        <v>387</v>
      </c>
      <c r="B408" s="201" t="s">
        <v>3385</v>
      </c>
      <c r="C408" s="148"/>
      <c r="D408" s="148" t="str">
        <f t="shared" si="13"/>
        <v>新建</v>
      </c>
      <c r="E408" s="148" t="s">
        <v>197</v>
      </c>
      <c r="F408" s="148"/>
      <c r="G408" s="201" t="s">
        <v>3386</v>
      </c>
      <c r="H408" s="150" t="s">
        <v>1433</v>
      </c>
      <c r="I408" s="189">
        <v>7146</v>
      </c>
      <c r="J408" s="162" t="s">
        <v>3288</v>
      </c>
      <c r="K408" s="162" t="s">
        <v>3289</v>
      </c>
      <c r="L408" s="247">
        <v>4287</v>
      </c>
      <c r="M408" s="189">
        <v>2859</v>
      </c>
      <c r="N408" s="189"/>
      <c r="O408" s="189"/>
      <c r="P408" s="189"/>
      <c r="Q408" s="187"/>
      <c r="R408" s="187">
        <v>3600</v>
      </c>
      <c r="S408" s="147" t="s">
        <v>3387</v>
      </c>
      <c r="T408" s="149"/>
      <c r="U408" s="163" t="s">
        <v>3388</v>
      </c>
      <c r="V408" s="149" t="s">
        <v>205</v>
      </c>
      <c r="W408" s="149" t="s">
        <v>205</v>
      </c>
      <c r="X408" s="149" t="s">
        <v>205</v>
      </c>
      <c r="Y408" s="163" t="s">
        <v>205</v>
      </c>
      <c r="Z408" s="163" t="s">
        <v>205</v>
      </c>
      <c r="AA408" s="171" t="s">
        <v>205</v>
      </c>
      <c r="AB408" s="171" t="s">
        <v>205</v>
      </c>
      <c r="AC408" s="171" t="s">
        <v>205</v>
      </c>
      <c r="AD408" s="171"/>
      <c r="AE408" s="148" t="s">
        <v>219</v>
      </c>
      <c r="AF408" s="148" t="s">
        <v>219</v>
      </c>
      <c r="AG408" s="148" t="s">
        <v>3304</v>
      </c>
      <c r="AH408" s="148" t="s">
        <v>305</v>
      </c>
      <c r="AI408" s="149" t="s">
        <v>3389</v>
      </c>
      <c r="AJ408" s="148" t="s">
        <v>3304</v>
      </c>
      <c r="AK408" s="148" t="s">
        <v>3304</v>
      </c>
      <c r="AL408" s="148" t="s">
        <v>3304</v>
      </c>
      <c r="AM408" s="195" t="s">
        <v>3304</v>
      </c>
      <c r="AN408" s="154" t="s">
        <v>3307</v>
      </c>
      <c r="AO408" s="154">
        <v>13782282098</v>
      </c>
      <c r="AP408" s="154" t="s">
        <v>3390</v>
      </c>
      <c r="AQ408" s="154">
        <v>2970018</v>
      </c>
      <c r="AR408" s="239"/>
      <c r="AS408" s="155" t="s">
        <v>234</v>
      </c>
      <c r="AT408" s="156"/>
      <c r="AU408" s="154"/>
      <c r="AV408" s="157"/>
      <c r="AW408" s="155"/>
    </row>
    <row r="409" ht="94.5" spans="1:49">
      <c r="A409" s="144">
        <v>388</v>
      </c>
      <c r="B409" s="163" t="s">
        <v>3391</v>
      </c>
      <c r="C409" s="148"/>
      <c r="D409" s="148" t="str">
        <f t="shared" si="13"/>
        <v>新建</v>
      </c>
      <c r="E409" s="148" t="s">
        <v>197</v>
      </c>
      <c r="F409" s="148"/>
      <c r="G409" s="163" t="s">
        <v>3392</v>
      </c>
      <c r="H409" s="150" t="s">
        <v>44</v>
      </c>
      <c r="I409" s="187">
        <v>5465</v>
      </c>
      <c r="J409" s="162" t="s">
        <v>3288</v>
      </c>
      <c r="K409" s="162" t="s">
        <v>3289</v>
      </c>
      <c r="L409" s="169">
        <v>5600</v>
      </c>
      <c r="M409" s="169">
        <v>0</v>
      </c>
      <c r="N409" s="169"/>
      <c r="O409" s="169"/>
      <c r="P409" s="169"/>
      <c r="Q409" s="169"/>
      <c r="R409" s="187">
        <v>5465</v>
      </c>
      <c r="S409" s="147" t="s">
        <v>252</v>
      </c>
      <c r="T409" s="149" t="s">
        <v>3393</v>
      </c>
      <c r="U409" s="149" t="s">
        <v>3394</v>
      </c>
      <c r="V409" s="149" t="s">
        <v>3395</v>
      </c>
      <c r="W409" s="149" t="s">
        <v>205</v>
      </c>
      <c r="X409" s="149" t="s">
        <v>205</v>
      </c>
      <c r="Y409" s="149" t="s">
        <v>205</v>
      </c>
      <c r="Z409" s="149" t="s">
        <v>205</v>
      </c>
      <c r="AA409" s="171" t="s">
        <v>219</v>
      </c>
      <c r="AB409" s="171" t="s">
        <v>219</v>
      </c>
      <c r="AC409" s="171" t="s">
        <v>219</v>
      </c>
      <c r="AD409" s="171"/>
      <c r="AE409" s="147" t="s">
        <v>219</v>
      </c>
      <c r="AF409" s="147" t="s">
        <v>219</v>
      </c>
      <c r="AG409" s="149" t="s">
        <v>3396</v>
      </c>
      <c r="AH409" s="147" t="s">
        <v>763</v>
      </c>
      <c r="AI409" s="149" t="s">
        <v>3397</v>
      </c>
      <c r="AJ409" s="147" t="s">
        <v>3398</v>
      </c>
      <c r="AK409" s="147" t="s">
        <v>3398</v>
      </c>
      <c r="AL409" s="147" t="s">
        <v>3398</v>
      </c>
      <c r="AM409" s="151" t="s">
        <v>3398</v>
      </c>
      <c r="AN409" s="154" t="s">
        <v>3399</v>
      </c>
      <c r="AO409" s="175">
        <v>15993619859</v>
      </c>
      <c r="AP409" s="154" t="s">
        <v>3400</v>
      </c>
      <c r="AQ409" s="154">
        <v>2699891</v>
      </c>
      <c r="AR409" s="239"/>
      <c r="AS409" s="155" t="s">
        <v>234</v>
      </c>
      <c r="AT409" s="156" t="s">
        <v>668</v>
      </c>
      <c r="AU409" s="155"/>
      <c r="AV409" s="157"/>
      <c r="AW409" s="155"/>
    </row>
    <row r="410" ht="67.5" spans="1:49">
      <c r="A410" s="144">
        <v>389</v>
      </c>
      <c r="B410" s="218" t="s">
        <v>3401</v>
      </c>
      <c r="C410" s="148"/>
      <c r="D410" s="148" t="str">
        <f t="shared" si="13"/>
        <v>新建</v>
      </c>
      <c r="E410" s="148" t="s">
        <v>197</v>
      </c>
      <c r="F410" s="148"/>
      <c r="G410" s="158" t="s">
        <v>3402</v>
      </c>
      <c r="H410" s="182" t="s">
        <v>68</v>
      </c>
      <c r="I410" s="291">
        <v>5100</v>
      </c>
      <c r="J410" s="162" t="s">
        <v>3288</v>
      </c>
      <c r="K410" s="162" t="s">
        <v>3403</v>
      </c>
      <c r="L410" s="168">
        <v>0</v>
      </c>
      <c r="M410" s="217">
        <v>50000</v>
      </c>
      <c r="N410" s="168">
        <v>0</v>
      </c>
      <c r="O410" s="168">
        <v>0</v>
      </c>
      <c r="P410" s="168">
        <v>0</v>
      </c>
      <c r="Q410" s="185">
        <v>15000</v>
      </c>
      <c r="R410" s="291">
        <v>5100</v>
      </c>
      <c r="S410" s="231" t="s">
        <v>252</v>
      </c>
      <c r="T410" s="149" t="s">
        <v>3404</v>
      </c>
      <c r="U410" s="202" t="s">
        <v>3405</v>
      </c>
      <c r="V410" s="149" t="s">
        <v>205</v>
      </c>
      <c r="W410" s="149" t="s">
        <v>205</v>
      </c>
      <c r="X410" s="149" t="s">
        <v>256</v>
      </c>
      <c r="Y410" s="149" t="s">
        <v>205</v>
      </c>
      <c r="Z410" s="149" t="s">
        <v>3406</v>
      </c>
      <c r="AA410" s="170">
        <v>0</v>
      </c>
      <c r="AB410" s="170">
        <v>0</v>
      </c>
      <c r="AC410" s="170">
        <v>0</v>
      </c>
      <c r="AD410" s="171"/>
      <c r="AE410" s="147" t="s">
        <v>516</v>
      </c>
      <c r="AF410" s="147" t="s">
        <v>219</v>
      </c>
      <c r="AG410" s="218" t="s">
        <v>3407</v>
      </c>
      <c r="AH410" s="147" t="s">
        <v>221</v>
      </c>
      <c r="AI410" s="172" t="s">
        <v>3408</v>
      </c>
      <c r="AJ410" s="147"/>
      <c r="AK410" s="147" t="s">
        <v>221</v>
      </c>
      <c r="AL410" s="147" t="s">
        <v>221</v>
      </c>
      <c r="AM410" s="219" t="s">
        <v>3409</v>
      </c>
      <c r="AN410" s="292" t="s">
        <v>3410</v>
      </c>
      <c r="AO410" s="292" t="s">
        <v>3410</v>
      </c>
      <c r="AP410" s="154"/>
      <c r="AQ410" s="175"/>
      <c r="AR410" s="143"/>
      <c r="AS410" s="155" t="s">
        <v>234</v>
      </c>
      <c r="AT410" s="156"/>
      <c r="AU410" s="154" t="s">
        <v>3411</v>
      </c>
      <c r="AV410" s="151" t="s">
        <v>629</v>
      </c>
      <c r="AW410" s="154"/>
    </row>
    <row r="411" ht="54" spans="1:49">
      <c r="A411" s="144">
        <v>390</v>
      </c>
      <c r="B411" s="163" t="s">
        <v>3412</v>
      </c>
      <c r="C411" s="148"/>
      <c r="D411" s="148" t="str">
        <f t="shared" si="13"/>
        <v>新建</v>
      </c>
      <c r="E411" s="148" t="s">
        <v>197</v>
      </c>
      <c r="F411" s="162" t="s">
        <v>225</v>
      </c>
      <c r="G411" s="163" t="s">
        <v>3413</v>
      </c>
      <c r="H411" s="150" t="s">
        <v>100</v>
      </c>
      <c r="I411" s="187">
        <v>2950</v>
      </c>
      <c r="J411" s="148" t="s">
        <v>3288</v>
      </c>
      <c r="K411" s="148" t="s">
        <v>3289</v>
      </c>
      <c r="L411" s="140">
        <v>2950</v>
      </c>
      <c r="M411" s="180">
        <v>0</v>
      </c>
      <c r="N411" s="180"/>
      <c r="O411" s="180"/>
      <c r="P411" s="169"/>
      <c r="Q411" s="169"/>
      <c r="R411" s="187">
        <v>2000</v>
      </c>
      <c r="S411" s="148" t="s">
        <v>3369</v>
      </c>
      <c r="T411" s="163"/>
      <c r="U411" s="163" t="s">
        <v>3414</v>
      </c>
      <c r="V411" s="171" t="s">
        <v>205</v>
      </c>
      <c r="W411" s="171" t="s">
        <v>205</v>
      </c>
      <c r="X411" s="171" t="s">
        <v>205</v>
      </c>
      <c r="Y411" s="171" t="s">
        <v>205</v>
      </c>
      <c r="Z411" s="149" t="s">
        <v>205</v>
      </c>
      <c r="AA411" s="233"/>
      <c r="AB411" s="233"/>
      <c r="AC411" s="244"/>
      <c r="AD411" s="269"/>
      <c r="AE411" s="162" t="s">
        <v>219</v>
      </c>
      <c r="AF411" s="148" t="s">
        <v>219</v>
      </c>
      <c r="AG411" s="163" t="s">
        <v>3415</v>
      </c>
      <c r="AH411" s="148" t="s">
        <v>763</v>
      </c>
      <c r="AI411" s="147" t="s">
        <v>3416</v>
      </c>
      <c r="AJ411" s="148" t="s">
        <v>3371</v>
      </c>
      <c r="AK411" s="147" t="s">
        <v>763</v>
      </c>
      <c r="AL411" s="147" t="s">
        <v>763</v>
      </c>
      <c r="AM411" s="151" t="s">
        <v>763</v>
      </c>
      <c r="AN411" s="154" t="s">
        <v>3373</v>
      </c>
      <c r="AO411" s="154">
        <v>2959940</v>
      </c>
      <c r="AP411" s="154" t="s">
        <v>3373</v>
      </c>
      <c r="AQ411" s="154"/>
      <c r="AR411" s="143"/>
      <c r="AS411" s="154" t="s">
        <v>234</v>
      </c>
      <c r="AT411" s="156" t="s">
        <v>3417</v>
      </c>
      <c r="AU411" s="154" t="s">
        <v>3375</v>
      </c>
      <c r="AV411" s="151" t="s">
        <v>417</v>
      </c>
      <c r="AW411" s="154"/>
    </row>
    <row r="412" ht="27" spans="1:49">
      <c r="A412" s="144">
        <v>391</v>
      </c>
      <c r="B412" s="163" t="s">
        <v>3418</v>
      </c>
      <c r="C412" s="148"/>
      <c r="D412" s="148" t="str">
        <f t="shared" si="13"/>
        <v>新建</v>
      </c>
      <c r="E412" s="163"/>
      <c r="F412" s="163" t="s">
        <v>225</v>
      </c>
      <c r="G412" s="163" t="s">
        <v>3419</v>
      </c>
      <c r="H412" s="187" t="s">
        <v>44</v>
      </c>
      <c r="I412" s="187">
        <v>2673</v>
      </c>
      <c r="J412" s="148" t="s">
        <v>3288</v>
      </c>
      <c r="K412" s="148" t="s">
        <v>3289</v>
      </c>
      <c r="L412" s="163">
        <v>2673</v>
      </c>
      <c r="M412" s="163">
        <v>0</v>
      </c>
      <c r="N412" s="163"/>
      <c r="O412" s="163"/>
      <c r="P412" s="163"/>
      <c r="Q412" s="163"/>
      <c r="R412" s="187">
        <v>2673</v>
      </c>
      <c r="S412" s="148" t="s">
        <v>252</v>
      </c>
      <c r="T412" s="163"/>
      <c r="U412" s="163" t="s">
        <v>3420</v>
      </c>
      <c r="V412" s="163" t="s">
        <v>205</v>
      </c>
      <c r="W412" s="163" t="s">
        <v>205</v>
      </c>
      <c r="X412" s="163" t="s">
        <v>205</v>
      </c>
      <c r="Y412" s="163" t="s">
        <v>205</v>
      </c>
      <c r="Z412" s="163" t="s">
        <v>205</v>
      </c>
      <c r="AA412" s="163"/>
      <c r="AB412" s="163"/>
      <c r="AC412" s="163"/>
      <c r="AD412" s="163"/>
      <c r="AE412" s="148" t="s">
        <v>219</v>
      </c>
      <c r="AF412" s="148" t="s">
        <v>219</v>
      </c>
      <c r="AG412" s="148" t="s">
        <v>3371</v>
      </c>
      <c r="AH412" s="148" t="s">
        <v>763</v>
      </c>
      <c r="AI412" s="148" t="s">
        <v>3421</v>
      </c>
      <c r="AJ412" s="148" t="s">
        <v>3371</v>
      </c>
      <c r="AK412" s="148" t="s">
        <v>763</v>
      </c>
      <c r="AL412" s="147" t="s">
        <v>763</v>
      </c>
      <c r="AM412" s="151">
        <v>2959940</v>
      </c>
      <c r="AN412" s="154" t="s">
        <v>3373</v>
      </c>
      <c r="AO412" s="154"/>
      <c r="AP412" s="154">
        <v>2959940</v>
      </c>
      <c r="AQ412" s="154"/>
      <c r="AR412" s="143"/>
      <c r="AS412" s="154"/>
      <c r="AT412" s="156"/>
      <c r="AU412" s="154"/>
      <c r="AV412" s="151"/>
      <c r="AW412" s="154"/>
    </row>
    <row r="413" ht="20" customHeight="1" spans="1:49">
      <c r="A413" s="144"/>
      <c r="B413" s="163" t="s">
        <v>248</v>
      </c>
      <c r="C413" s="163"/>
      <c r="D413" s="163"/>
      <c r="E413" s="163"/>
      <c r="F413" s="163"/>
      <c r="G413" s="163"/>
      <c r="H413" s="163"/>
      <c r="I413" s="163"/>
      <c r="J413" s="163"/>
      <c r="K413" s="163"/>
      <c r="L413" s="163"/>
      <c r="M413" s="163"/>
      <c r="N413" s="163"/>
      <c r="O413" s="163"/>
      <c r="P413" s="163"/>
      <c r="Q413" s="163"/>
      <c r="R413" s="163"/>
      <c r="S413" s="163"/>
      <c r="T413" s="163"/>
      <c r="U413" s="163"/>
      <c r="V413" s="163"/>
      <c r="W413" s="163"/>
      <c r="X413" s="163"/>
      <c r="Y413" s="163"/>
      <c r="Z413" s="163"/>
      <c r="AA413" s="163"/>
      <c r="AB413" s="163"/>
      <c r="AC413" s="163"/>
      <c r="AD413" s="163"/>
      <c r="AE413" s="163"/>
      <c r="AF413" s="163"/>
      <c r="AG413" s="163"/>
      <c r="AH413" s="163"/>
      <c r="AI413" s="163"/>
      <c r="AJ413" s="163"/>
      <c r="AK413" s="163"/>
      <c r="AL413" s="163"/>
      <c r="AM413" s="151"/>
      <c r="AN413" s="154"/>
      <c r="AO413" s="154"/>
      <c r="AP413" s="154"/>
      <c r="AQ413" s="154"/>
      <c r="AR413" s="143"/>
      <c r="AS413" s="154"/>
      <c r="AT413" s="156"/>
      <c r="AU413" s="154"/>
      <c r="AV413" s="151"/>
      <c r="AW413" s="154"/>
    </row>
    <row r="414" ht="81" spans="1:49">
      <c r="A414" s="144">
        <v>392</v>
      </c>
      <c r="B414" s="191" t="s">
        <v>3422</v>
      </c>
      <c r="C414" s="148"/>
      <c r="D414" s="148" t="str">
        <f t="shared" ref="D414:D420" si="14">IF(LEFT(H414,4)="2025","新建","续建")</f>
        <v>续建</v>
      </c>
      <c r="E414" s="148" t="s">
        <v>197</v>
      </c>
      <c r="F414" s="148" t="s">
        <v>197</v>
      </c>
      <c r="G414" s="149" t="s">
        <v>3423</v>
      </c>
      <c r="H414" s="150" t="s">
        <v>883</v>
      </c>
      <c r="I414" s="189">
        <v>400000</v>
      </c>
      <c r="J414" s="162" t="s">
        <v>3288</v>
      </c>
      <c r="K414" s="162" t="s">
        <v>3342</v>
      </c>
      <c r="L414" s="180">
        <v>0</v>
      </c>
      <c r="M414" s="180">
        <v>400000</v>
      </c>
      <c r="N414" s="180">
        <v>0</v>
      </c>
      <c r="O414" s="180">
        <v>0</v>
      </c>
      <c r="P414" s="180">
        <v>0</v>
      </c>
      <c r="Q414" s="198"/>
      <c r="R414" s="189">
        <v>100000</v>
      </c>
      <c r="S414" s="149" t="s">
        <v>3424</v>
      </c>
      <c r="T414" s="149"/>
      <c r="U414" s="149" t="s">
        <v>3425</v>
      </c>
      <c r="V414" s="149" t="s">
        <v>3426</v>
      </c>
      <c r="W414" s="149" t="s">
        <v>602</v>
      </c>
      <c r="X414" s="149" t="s">
        <v>375</v>
      </c>
      <c r="Y414" s="149" t="s">
        <v>375</v>
      </c>
      <c r="Z414" s="149" t="s">
        <v>3427</v>
      </c>
      <c r="AA414" s="149">
        <v>223</v>
      </c>
      <c r="AB414" s="149">
        <v>43</v>
      </c>
      <c r="AC414" s="149">
        <v>180</v>
      </c>
      <c r="AD414" s="171"/>
      <c r="AE414" s="147" t="s">
        <v>219</v>
      </c>
      <c r="AF414" s="147" t="s">
        <v>219</v>
      </c>
      <c r="AG414" s="149" t="s">
        <v>3428</v>
      </c>
      <c r="AH414" s="147" t="s">
        <v>368</v>
      </c>
      <c r="AI414" s="172" t="s">
        <v>3144</v>
      </c>
      <c r="AJ414" s="147" t="s">
        <v>368</v>
      </c>
      <c r="AK414" s="203" t="s">
        <v>368</v>
      </c>
      <c r="AL414" s="203" t="s">
        <v>368</v>
      </c>
      <c r="AM414" s="205" t="s">
        <v>368</v>
      </c>
      <c r="AN414" s="154" t="s">
        <v>3429</v>
      </c>
      <c r="AO414" s="175">
        <v>13462135210</v>
      </c>
      <c r="AP414" s="154"/>
      <c r="AQ414" s="154">
        <v>13462135210</v>
      </c>
      <c r="AR414" s="143"/>
      <c r="AS414" s="154" t="s">
        <v>234</v>
      </c>
      <c r="AT414" s="167" t="s">
        <v>3430</v>
      </c>
      <c r="AU414" s="154" t="s">
        <v>3431</v>
      </c>
      <c r="AV414" s="157"/>
      <c r="AW414" s="155"/>
    </row>
    <row r="415" ht="40.5" spans="1:49">
      <c r="A415" s="144">
        <v>393</v>
      </c>
      <c r="B415" s="201" t="s">
        <v>3432</v>
      </c>
      <c r="C415" s="148"/>
      <c r="D415" s="148" t="str">
        <f t="shared" si="14"/>
        <v>续建</v>
      </c>
      <c r="E415" s="148" t="s">
        <v>197</v>
      </c>
      <c r="F415" s="148"/>
      <c r="G415" s="201" t="s">
        <v>3433</v>
      </c>
      <c r="H415" s="182" t="s">
        <v>3434</v>
      </c>
      <c r="I415" s="183">
        <v>346000</v>
      </c>
      <c r="J415" s="162" t="s">
        <v>3288</v>
      </c>
      <c r="K415" s="162" t="s">
        <v>3435</v>
      </c>
      <c r="L415" s="168">
        <v>0</v>
      </c>
      <c r="M415" s="217">
        <v>40000</v>
      </c>
      <c r="N415" s="168">
        <v>0</v>
      </c>
      <c r="O415" s="168">
        <v>0</v>
      </c>
      <c r="P415" s="168">
        <v>0</v>
      </c>
      <c r="Q415" s="185">
        <v>12000</v>
      </c>
      <c r="R415" s="183">
        <v>50000</v>
      </c>
      <c r="S415" s="231" t="s">
        <v>3436</v>
      </c>
      <c r="T415" s="149" t="s">
        <v>3437</v>
      </c>
      <c r="U415" s="202" t="s">
        <v>2991</v>
      </c>
      <c r="V415" s="149" t="s">
        <v>205</v>
      </c>
      <c r="W415" s="149" t="s">
        <v>205</v>
      </c>
      <c r="X415" s="149" t="s">
        <v>256</v>
      </c>
      <c r="Y415" s="149" t="s">
        <v>205</v>
      </c>
      <c r="Z415" s="149" t="s">
        <v>664</v>
      </c>
      <c r="AA415" s="170">
        <v>0</v>
      </c>
      <c r="AB415" s="170">
        <v>0</v>
      </c>
      <c r="AC415" s="170">
        <v>0</v>
      </c>
      <c r="AD415" s="171"/>
      <c r="AE415" s="147" t="s">
        <v>219</v>
      </c>
      <c r="AF415" s="147" t="s">
        <v>219</v>
      </c>
      <c r="AG415" s="186" t="s">
        <v>258</v>
      </c>
      <c r="AH415" s="147" t="s">
        <v>221</v>
      </c>
      <c r="AI415" s="172" t="s">
        <v>3438</v>
      </c>
      <c r="AJ415" s="147"/>
      <c r="AK415" s="147" t="s">
        <v>221</v>
      </c>
      <c r="AL415" s="147" t="s">
        <v>221</v>
      </c>
      <c r="AM415" s="173" t="s">
        <v>468</v>
      </c>
      <c r="AN415" s="153" t="s">
        <v>469</v>
      </c>
      <c r="AO415" s="152" t="s">
        <v>260</v>
      </c>
      <c r="AP415" s="154"/>
      <c r="AQ415" s="175"/>
      <c r="AR415" s="143"/>
      <c r="AS415" s="155" t="s">
        <v>234</v>
      </c>
      <c r="AT415" s="156" t="s">
        <v>3439</v>
      </c>
      <c r="AU415" s="155"/>
      <c r="AV415" s="157"/>
      <c r="AW415" s="155"/>
    </row>
    <row r="416" ht="66" customHeight="1" spans="1:49">
      <c r="A416" s="144">
        <v>394</v>
      </c>
      <c r="B416" s="191" t="s">
        <v>3440</v>
      </c>
      <c r="C416" s="148"/>
      <c r="D416" s="148" t="str">
        <f t="shared" si="14"/>
        <v>续建</v>
      </c>
      <c r="E416" s="148" t="s">
        <v>197</v>
      </c>
      <c r="F416" s="148" t="s">
        <v>225</v>
      </c>
      <c r="G416" s="149" t="s">
        <v>3441</v>
      </c>
      <c r="H416" s="150" t="s">
        <v>3442</v>
      </c>
      <c r="I416" s="189">
        <v>100000</v>
      </c>
      <c r="J416" s="162" t="s">
        <v>3288</v>
      </c>
      <c r="K416" s="162" t="s">
        <v>3403</v>
      </c>
      <c r="L416" s="180">
        <v>0</v>
      </c>
      <c r="M416" s="180">
        <v>100000</v>
      </c>
      <c r="N416" s="180">
        <v>0</v>
      </c>
      <c r="O416" s="180">
        <v>0</v>
      </c>
      <c r="P416" s="180">
        <v>0</v>
      </c>
      <c r="Q416" s="198"/>
      <c r="R416" s="189">
        <v>40000</v>
      </c>
      <c r="S416" s="147" t="s">
        <v>252</v>
      </c>
      <c r="T416" s="149"/>
      <c r="U416" s="149" t="s">
        <v>3443</v>
      </c>
      <c r="V416" s="149" t="s">
        <v>3444</v>
      </c>
      <c r="W416" s="149" t="s">
        <v>3445</v>
      </c>
      <c r="X416" s="149"/>
      <c r="Y416" s="149"/>
      <c r="Z416" s="149" t="s">
        <v>3446</v>
      </c>
      <c r="AA416" s="149"/>
      <c r="AB416" s="149"/>
      <c r="AC416" s="149"/>
      <c r="AD416" s="171"/>
      <c r="AE416" s="147" t="s">
        <v>219</v>
      </c>
      <c r="AF416" s="147" t="s">
        <v>219</v>
      </c>
      <c r="AG416" s="149" t="s">
        <v>3447</v>
      </c>
      <c r="AH416" s="147" t="s">
        <v>368</v>
      </c>
      <c r="AI416" s="172" t="s">
        <v>3448</v>
      </c>
      <c r="AJ416" s="147" t="s">
        <v>368</v>
      </c>
      <c r="AK416" s="203" t="s">
        <v>368</v>
      </c>
      <c r="AL416" s="203" t="s">
        <v>368</v>
      </c>
      <c r="AM416" s="205" t="s">
        <v>368</v>
      </c>
      <c r="AN416" s="154" t="s">
        <v>3449</v>
      </c>
      <c r="AO416" s="175">
        <v>13849886119</v>
      </c>
      <c r="AP416" s="154"/>
      <c r="AQ416" s="154">
        <v>13849886119</v>
      </c>
      <c r="AR416" s="143"/>
      <c r="AS416" s="154" t="s">
        <v>234</v>
      </c>
      <c r="AT416" s="167" t="s">
        <v>3450</v>
      </c>
      <c r="AU416" s="155"/>
      <c r="AV416" s="157"/>
      <c r="AW416" s="155"/>
    </row>
    <row r="417" ht="67.5" spans="1:49">
      <c r="A417" s="144">
        <v>395</v>
      </c>
      <c r="B417" s="149" t="s">
        <v>3451</v>
      </c>
      <c r="C417" s="148"/>
      <c r="D417" s="148" t="str">
        <f t="shared" si="14"/>
        <v>续建</v>
      </c>
      <c r="E417" s="148" t="s">
        <v>197</v>
      </c>
      <c r="F417" s="148"/>
      <c r="G417" s="201" t="s">
        <v>3452</v>
      </c>
      <c r="H417" s="182" t="s">
        <v>2568</v>
      </c>
      <c r="I417" s="183">
        <v>100000</v>
      </c>
      <c r="J417" s="162" t="s">
        <v>3288</v>
      </c>
      <c r="K417" s="162" t="s">
        <v>3289</v>
      </c>
      <c r="L417" s="168">
        <v>0</v>
      </c>
      <c r="M417" s="217">
        <v>25000</v>
      </c>
      <c r="N417" s="168">
        <v>0</v>
      </c>
      <c r="O417" s="168">
        <v>0</v>
      </c>
      <c r="P417" s="168">
        <v>0</v>
      </c>
      <c r="Q417" s="185">
        <v>13000</v>
      </c>
      <c r="R417" s="183">
        <v>60000</v>
      </c>
      <c r="S417" s="231" t="s">
        <v>252</v>
      </c>
      <c r="T417" s="149" t="s">
        <v>3453</v>
      </c>
      <c r="U417" s="202" t="s">
        <v>3454</v>
      </c>
      <c r="V417" s="149" t="s">
        <v>205</v>
      </c>
      <c r="W417" s="149" t="s">
        <v>205</v>
      </c>
      <c r="X417" s="149" t="s">
        <v>205</v>
      </c>
      <c r="Y417" s="149" t="s">
        <v>205</v>
      </c>
      <c r="Z417" s="149" t="s">
        <v>205</v>
      </c>
      <c r="AA417" s="170">
        <v>0</v>
      </c>
      <c r="AB417" s="170">
        <v>0</v>
      </c>
      <c r="AC417" s="170">
        <v>0</v>
      </c>
      <c r="AD417" s="171"/>
      <c r="AE417" s="147" t="s">
        <v>219</v>
      </c>
      <c r="AF417" s="147" t="s">
        <v>219</v>
      </c>
      <c r="AG417" s="186" t="s">
        <v>3455</v>
      </c>
      <c r="AH417" s="147" t="s">
        <v>221</v>
      </c>
      <c r="AI417" s="172" t="s">
        <v>3456</v>
      </c>
      <c r="AJ417" s="147"/>
      <c r="AK417" s="147" t="s">
        <v>221</v>
      </c>
      <c r="AL417" s="147" t="s">
        <v>221</v>
      </c>
      <c r="AM417" s="151" t="s">
        <v>3349</v>
      </c>
      <c r="AN417" s="153" t="s">
        <v>3457</v>
      </c>
      <c r="AO417" s="152" t="s">
        <v>3458</v>
      </c>
      <c r="AP417" s="154"/>
      <c r="AQ417" s="175"/>
      <c r="AR417" s="143"/>
      <c r="AS417" s="155" t="s">
        <v>234</v>
      </c>
      <c r="AT417" s="156" t="s">
        <v>3459</v>
      </c>
      <c r="AU417" s="155"/>
      <c r="AV417" s="157"/>
      <c r="AW417" s="155"/>
    </row>
    <row r="418" ht="40.5" spans="1:49">
      <c r="A418" s="144">
        <v>396</v>
      </c>
      <c r="B418" s="163" t="s">
        <v>3460</v>
      </c>
      <c r="C418" s="148"/>
      <c r="D418" s="148" t="str">
        <f t="shared" si="14"/>
        <v>续建</v>
      </c>
      <c r="E418" s="148" t="s">
        <v>197</v>
      </c>
      <c r="F418" s="162" t="s">
        <v>197</v>
      </c>
      <c r="G418" s="163" t="s">
        <v>3461</v>
      </c>
      <c r="H418" s="150" t="s">
        <v>3462</v>
      </c>
      <c r="I418" s="187">
        <v>88000</v>
      </c>
      <c r="J418" s="148" t="s">
        <v>3288</v>
      </c>
      <c r="K418" s="148" t="s">
        <v>3342</v>
      </c>
      <c r="L418" s="140">
        <v>0</v>
      </c>
      <c r="M418" s="180">
        <v>88000</v>
      </c>
      <c r="N418" s="180"/>
      <c r="O418" s="180"/>
      <c r="P418" s="169"/>
      <c r="Q418" s="169"/>
      <c r="R418" s="187">
        <v>50000</v>
      </c>
      <c r="S418" s="148" t="s">
        <v>3463</v>
      </c>
      <c r="T418" s="163"/>
      <c r="U418" s="163" t="s">
        <v>3464</v>
      </c>
      <c r="V418" s="171" t="s">
        <v>205</v>
      </c>
      <c r="W418" s="171" t="s">
        <v>205</v>
      </c>
      <c r="X418" s="171" t="s">
        <v>205</v>
      </c>
      <c r="Y418" s="171" t="s">
        <v>205</v>
      </c>
      <c r="Z418" s="149" t="s">
        <v>205</v>
      </c>
      <c r="AA418" s="233"/>
      <c r="AB418" s="233"/>
      <c r="AC418" s="244"/>
      <c r="AD418" s="269"/>
      <c r="AE418" s="162" t="s">
        <v>219</v>
      </c>
      <c r="AF418" s="148" t="s">
        <v>219</v>
      </c>
      <c r="AG418" s="163" t="s">
        <v>3465</v>
      </c>
      <c r="AH418" s="147" t="s">
        <v>763</v>
      </c>
      <c r="AI418" s="163" t="s">
        <v>3466</v>
      </c>
      <c r="AJ418" s="148" t="s">
        <v>762</v>
      </c>
      <c r="AK418" s="147" t="s">
        <v>763</v>
      </c>
      <c r="AL418" s="147" t="s">
        <v>763</v>
      </c>
      <c r="AM418" s="151" t="s">
        <v>763</v>
      </c>
      <c r="AN418" s="228" t="s">
        <v>1129</v>
      </c>
      <c r="AO418" s="154">
        <v>8580796</v>
      </c>
      <c r="AP418" s="154" t="s">
        <v>1129</v>
      </c>
      <c r="AQ418" s="154"/>
      <c r="AR418" s="143"/>
      <c r="AS418" s="154" t="s">
        <v>234</v>
      </c>
      <c r="AT418" s="156" t="s">
        <v>3467</v>
      </c>
      <c r="AU418" s="154" t="s">
        <v>417</v>
      </c>
      <c r="AV418" s="151" t="s">
        <v>417</v>
      </c>
      <c r="AW418" s="154" t="s">
        <v>3468</v>
      </c>
    </row>
    <row r="419" ht="54" spans="1:49">
      <c r="A419" s="144">
        <v>397</v>
      </c>
      <c r="B419" s="149" t="s">
        <v>3469</v>
      </c>
      <c r="C419" s="148"/>
      <c r="D419" s="148" t="str">
        <f t="shared" si="14"/>
        <v>续建</v>
      </c>
      <c r="E419" s="148" t="s">
        <v>197</v>
      </c>
      <c r="F419" s="148"/>
      <c r="G419" s="149" t="s">
        <v>3470</v>
      </c>
      <c r="H419" s="150" t="s">
        <v>3471</v>
      </c>
      <c r="I419" s="189">
        <v>62000</v>
      </c>
      <c r="J419" s="148" t="s">
        <v>3288</v>
      </c>
      <c r="K419" s="148" t="s">
        <v>3403</v>
      </c>
      <c r="L419" s="169">
        <v>0</v>
      </c>
      <c r="M419" s="169">
        <v>62000</v>
      </c>
      <c r="N419" s="169">
        <v>0</v>
      </c>
      <c r="O419" s="169">
        <v>0</v>
      </c>
      <c r="P419" s="169">
        <v>0</v>
      </c>
      <c r="Q419" s="169">
        <v>32000</v>
      </c>
      <c r="R419" s="189">
        <v>30000</v>
      </c>
      <c r="S419" s="147" t="s">
        <v>3354</v>
      </c>
      <c r="T419" s="149" t="s">
        <v>2703</v>
      </c>
      <c r="U419" s="149" t="s">
        <v>3472</v>
      </c>
      <c r="V419" s="149" t="s">
        <v>3473</v>
      </c>
      <c r="W419" s="149" t="s">
        <v>3474</v>
      </c>
      <c r="X419" s="149" t="s">
        <v>205</v>
      </c>
      <c r="Y419" s="149" t="s">
        <v>205</v>
      </c>
      <c r="Z419" s="149" t="s">
        <v>3475</v>
      </c>
      <c r="AA419" s="171">
        <v>350</v>
      </c>
      <c r="AB419" s="171">
        <v>0</v>
      </c>
      <c r="AC419" s="171">
        <v>350</v>
      </c>
      <c r="AD419" s="208"/>
      <c r="AE419" s="147" t="s">
        <v>219</v>
      </c>
      <c r="AF419" s="147" t="s">
        <v>219</v>
      </c>
      <c r="AG419" s="163" t="s">
        <v>3476</v>
      </c>
      <c r="AH419" s="162" t="s">
        <v>209</v>
      </c>
      <c r="AI419" s="172" t="s">
        <v>3477</v>
      </c>
      <c r="AJ419" s="172" t="s">
        <v>3478</v>
      </c>
      <c r="AK419" s="147" t="s">
        <v>209</v>
      </c>
      <c r="AL419" s="199" t="s">
        <v>209</v>
      </c>
      <c r="AM419" s="151" t="s">
        <v>209</v>
      </c>
      <c r="AN419" s="154" t="s">
        <v>3479</v>
      </c>
      <c r="AO419" s="175">
        <v>18737419600</v>
      </c>
      <c r="AP419" s="154" t="s">
        <v>3479</v>
      </c>
      <c r="AQ419" s="154" t="s">
        <v>203</v>
      </c>
      <c r="AR419" s="143"/>
      <c r="AS419" s="154" t="s">
        <v>234</v>
      </c>
      <c r="AT419" s="156" t="s">
        <v>3480</v>
      </c>
      <c r="AU419" s="154" t="s">
        <v>219</v>
      </c>
      <c r="AV419" s="151"/>
      <c r="AW419" s="154"/>
    </row>
    <row r="420" ht="40.5" spans="1:49">
      <c r="A420" s="144">
        <v>398</v>
      </c>
      <c r="B420" s="163" t="s">
        <v>3481</v>
      </c>
      <c r="C420" s="148"/>
      <c r="D420" s="148" t="str">
        <f t="shared" si="14"/>
        <v>续建</v>
      </c>
      <c r="E420" s="147" t="s">
        <v>197</v>
      </c>
      <c r="F420" s="148"/>
      <c r="G420" s="149" t="s">
        <v>3482</v>
      </c>
      <c r="H420" s="150" t="s">
        <v>3483</v>
      </c>
      <c r="I420" s="189">
        <v>25750</v>
      </c>
      <c r="J420" s="207" t="s">
        <v>3288</v>
      </c>
      <c r="K420" s="207" t="s">
        <v>3289</v>
      </c>
      <c r="L420" s="169">
        <v>25750</v>
      </c>
      <c r="M420" s="169">
        <v>0</v>
      </c>
      <c r="N420" s="169"/>
      <c r="O420" s="169"/>
      <c r="P420" s="169"/>
      <c r="Q420" s="169">
        <v>8000</v>
      </c>
      <c r="R420" s="189">
        <v>7000</v>
      </c>
      <c r="S420" s="149" t="s">
        <v>3484</v>
      </c>
      <c r="T420" s="149" t="s">
        <v>3354</v>
      </c>
      <c r="U420" s="149" t="s">
        <v>3485</v>
      </c>
      <c r="V420" s="149" t="s">
        <v>2588</v>
      </c>
      <c r="W420" s="149" t="s">
        <v>617</v>
      </c>
      <c r="X420" s="149" t="s">
        <v>617</v>
      </c>
      <c r="Y420" s="149" t="s">
        <v>617</v>
      </c>
      <c r="Z420" s="149" t="s">
        <v>2588</v>
      </c>
      <c r="AA420" s="191">
        <v>91.61</v>
      </c>
      <c r="AB420" s="159">
        <v>91.61</v>
      </c>
      <c r="AC420" s="159">
        <v>0</v>
      </c>
      <c r="AD420" s="171"/>
      <c r="AE420" s="147" t="s">
        <v>219</v>
      </c>
      <c r="AF420" s="147" t="s">
        <v>219</v>
      </c>
      <c r="AG420" s="149" t="s">
        <v>3348</v>
      </c>
      <c r="AH420" s="147" t="s">
        <v>378</v>
      </c>
      <c r="AI420" s="147" t="s">
        <v>3486</v>
      </c>
      <c r="AJ420" s="147" t="s">
        <v>3349</v>
      </c>
      <c r="AK420" s="147" t="s">
        <v>378</v>
      </c>
      <c r="AL420" s="147" t="s">
        <v>378</v>
      </c>
      <c r="AM420" s="151" t="s">
        <v>3382</v>
      </c>
      <c r="AN420" s="175">
        <v>17639012666</v>
      </c>
      <c r="AO420" s="154" t="s">
        <v>3383</v>
      </c>
      <c r="AP420" s="154">
        <v>17639012666</v>
      </c>
      <c r="AQ420" s="154">
        <v>13703746000</v>
      </c>
      <c r="AR420" s="143"/>
      <c r="AS420" s="154" t="s">
        <v>234</v>
      </c>
      <c r="AT420" s="156" t="s">
        <v>3487</v>
      </c>
      <c r="AU420" s="154" t="s">
        <v>219</v>
      </c>
      <c r="AV420" s="285"/>
      <c r="AW420" s="285"/>
    </row>
  </sheetData>
  <autoFilter xmlns:etc="http://www.wps.cn/officeDocument/2017/etCustomData" ref="A3:AW420" etc:filterBottomFollowUsedRange="0">
    <extLst/>
  </autoFilter>
  <sortState ref="B5:AW402">
    <sortCondition ref="J5:J402" customList="创新驱动能力提升,基础设施建设,新型基础设施建设,产业转型发展,绿色低碳转型,民生和社会事业改善"/>
    <sortCondition ref="D5:D402" customList="新建,续建"/>
    <sortCondition ref="I5:I402" descending="1"/>
  </sortState>
  <mergeCells count="60">
    <mergeCell ref="A1:AU1"/>
    <mergeCell ref="A2:AU2"/>
    <mergeCell ref="J3:K3"/>
    <mergeCell ref="U3:Z3"/>
    <mergeCell ref="AA3:AC3"/>
    <mergeCell ref="B5:AL5"/>
    <mergeCell ref="B6:AL6"/>
    <mergeCell ref="B7:AL7"/>
    <mergeCell ref="B12:AL12"/>
    <mergeCell ref="B14:AL14"/>
    <mergeCell ref="B15:AL15"/>
    <mergeCell ref="B72:AL72"/>
    <mergeCell ref="B106:AL106"/>
    <mergeCell ref="B107:AL107"/>
    <mergeCell ref="B109:AL109"/>
    <mergeCell ref="B111:AL111"/>
    <mergeCell ref="B112:AL112"/>
    <mergeCell ref="B288:AL288"/>
    <mergeCell ref="B384:AL384"/>
    <mergeCell ref="B385:AL385"/>
    <mergeCell ref="B394:AL394"/>
    <mergeCell ref="B395:AL395"/>
    <mergeCell ref="B413:AL413"/>
    <mergeCell ref="A3:A4"/>
    <mergeCell ref="B3:B4"/>
    <mergeCell ref="D3:D4"/>
    <mergeCell ref="E3:E4"/>
    <mergeCell ref="F3:F4"/>
    <mergeCell ref="G3:G4"/>
    <mergeCell ref="H3:H4"/>
    <mergeCell ref="I3:I4"/>
    <mergeCell ref="L3:L4"/>
    <mergeCell ref="M3:M4"/>
    <mergeCell ref="N3:N4"/>
    <mergeCell ref="O3:O4"/>
    <mergeCell ref="P3:P4"/>
    <mergeCell ref="Q3:Q4"/>
    <mergeCell ref="R3:R4"/>
    <mergeCell ref="S3:S4"/>
    <mergeCell ref="T3:T4"/>
    <mergeCell ref="AD3:AD4"/>
    <mergeCell ref="AE3:AE4"/>
    <mergeCell ref="AF3:AF4"/>
    <mergeCell ref="AG3:AG4"/>
    <mergeCell ref="AH3:AH4"/>
    <mergeCell ref="AI3:AI4"/>
    <mergeCell ref="AJ3:AJ4"/>
    <mergeCell ref="AK3:AK4"/>
    <mergeCell ref="AL3:AL4"/>
    <mergeCell ref="AM3:AM4"/>
    <mergeCell ref="AN3:AN4"/>
    <mergeCell ref="AO3:AO4"/>
    <mergeCell ref="AP3:AP4"/>
    <mergeCell ref="AQ3:AQ4"/>
    <mergeCell ref="AR3:AR4"/>
    <mergeCell ref="AS3:AS4"/>
    <mergeCell ref="AT3:AT4"/>
    <mergeCell ref="AU3:AU4"/>
    <mergeCell ref="AV3:AV4"/>
    <mergeCell ref="AW3:AW4"/>
  </mergeCells>
  <conditionalFormatting sqref="U93">
    <cfRule type="expression" dxfId="1" priority="30" stopIfTrue="1">
      <formula>AND(COUNTIF(#REF!,U93)&gt;1,NOT(ISBLANK(U93)))</formula>
    </cfRule>
  </conditionalFormatting>
  <conditionalFormatting sqref="Z93">
    <cfRule type="expression" dxfId="1" priority="20" stopIfTrue="1">
      <formula>AND(COUNTIF(#REF!,Z93)&gt;1,NOT(ISBLANK(Z93)))</formula>
    </cfRule>
  </conditionalFormatting>
  <conditionalFormatting sqref="AG93">
    <cfRule type="expression" dxfId="1" priority="17" stopIfTrue="1">
      <formula>AND(COUNTIF(#REF!,AG93)&gt;1,NOT(ISBLANK(AG93)))</formula>
    </cfRule>
  </conditionalFormatting>
  <conditionalFormatting sqref="V115">
    <cfRule type="expression" dxfId="1" priority="27" stopIfTrue="1">
      <formula>AND(COUNTIF(#REF!,V115)&gt;1,NOT(ISBLANK(V115)))</formula>
    </cfRule>
  </conditionalFormatting>
  <conditionalFormatting sqref="W115">
    <cfRule type="expression" dxfId="1" priority="23" stopIfTrue="1">
      <formula>AND(COUNTIF(#REF!,W115)&gt;1,NOT(ISBLANK(W115)))</formula>
    </cfRule>
  </conditionalFormatting>
  <conditionalFormatting sqref="W118">
    <cfRule type="expression" dxfId="1" priority="25" stopIfTrue="1">
      <formula>AND(COUNTIF(#REF!,W118)&gt;1,NOT(ISBLANK(W118)))</formula>
    </cfRule>
  </conditionalFormatting>
  <conditionalFormatting sqref="G119">
    <cfRule type="expression" dxfId="1" priority="34" stopIfTrue="1">
      <formula>AND(COUNTIF(#REF!,G119)&gt;1,NOT(ISBLANK(G119)))</formula>
    </cfRule>
  </conditionalFormatting>
  <conditionalFormatting sqref="U119">
    <cfRule type="expression" dxfId="1" priority="32" stopIfTrue="1">
      <formula>AND(COUNTIF(#REF!,U119)&gt;1,NOT(ISBLANK(U119)))</formula>
    </cfRule>
  </conditionalFormatting>
  <conditionalFormatting sqref="V119">
    <cfRule type="expression" dxfId="1" priority="29" stopIfTrue="1">
      <formula>AND(COUNTIF(#REF!,V119)&gt;1,NOT(ISBLANK(V119)))</formula>
    </cfRule>
  </conditionalFormatting>
  <conditionalFormatting sqref="W119">
    <cfRule type="expression" dxfId="1" priority="26" stopIfTrue="1">
      <formula>AND(COUNTIF(#REF!,W119)&gt;1,NOT(ISBLANK(W119)))</formula>
    </cfRule>
  </conditionalFormatting>
  <conditionalFormatting sqref="Z119">
    <cfRule type="expression" dxfId="1" priority="22" stopIfTrue="1">
      <formula>AND(COUNTIF(#REF!,Z119)&gt;1,NOT(ISBLANK(Z119)))</formula>
    </cfRule>
  </conditionalFormatting>
  <conditionalFormatting sqref="AG120">
    <cfRule type="expression" dxfId="1" priority="19" stopIfTrue="1">
      <formula>AND(COUNTIF(#REF!,AG120)&gt;1,NOT(ISBLANK(AG120)))</formula>
    </cfRule>
  </conditionalFormatting>
  <conditionalFormatting sqref="G121">
    <cfRule type="expression" dxfId="1" priority="33" stopIfTrue="1">
      <formula>AND(COUNTIF(#REF!,G121)&gt;1,NOT(ISBLANK(G121)))</formula>
    </cfRule>
  </conditionalFormatting>
  <conditionalFormatting sqref="U121">
    <cfRule type="expression" dxfId="1" priority="31" stopIfTrue="1">
      <formula>AND(COUNTIF(#REF!,U121)&gt;1,NOT(ISBLANK(U121)))</formula>
    </cfRule>
  </conditionalFormatting>
  <conditionalFormatting sqref="V121">
    <cfRule type="expression" dxfId="1" priority="28" stopIfTrue="1">
      <formula>AND(COUNTIF(#REF!,V121)&gt;1,NOT(ISBLANK(V121)))</formula>
    </cfRule>
  </conditionalFormatting>
  <conditionalFormatting sqref="W121">
    <cfRule type="expression" dxfId="1" priority="24" stopIfTrue="1">
      <formula>AND(COUNTIF(#REF!,W121)&gt;1,NOT(ISBLANK(W121)))</formula>
    </cfRule>
  </conditionalFormatting>
  <conditionalFormatting sqref="Z121">
    <cfRule type="expression" dxfId="1" priority="21" stopIfTrue="1">
      <formula>AND(COUNTIF(#REF!,Z121)&gt;1,NOT(ISBLANK(Z121)))</formula>
    </cfRule>
  </conditionalFormatting>
  <conditionalFormatting sqref="AG121">
    <cfRule type="expression" dxfId="1" priority="18" stopIfTrue="1">
      <formula>AND(COUNTIF(#REF!,AG121)&gt;1,NOT(ISBLANK(AG121)))</formula>
    </cfRule>
  </conditionalFormatting>
  <conditionalFormatting sqref="G227">
    <cfRule type="expression" dxfId="0" priority="44" stopIfTrue="1">
      <formula>AND(COUNTIF($B$2:$B$223,G227)&gt;1,NOT(ISBLANK(G227)))</formula>
    </cfRule>
  </conditionalFormatting>
  <conditionalFormatting sqref="H227">
    <cfRule type="expression" dxfId="0" priority="43" stopIfTrue="1">
      <formula>AND(COUNTIF($B$2:$B$223,H227)&gt;1,NOT(ISBLANK(H227)))</formula>
    </cfRule>
  </conditionalFormatting>
  <conditionalFormatting sqref="I227">
    <cfRule type="expression" dxfId="0" priority="42" stopIfTrue="1">
      <formula>AND(COUNTIF($B$2:$B$223,I227)&gt;1,NOT(ISBLANK(I227)))</formula>
    </cfRule>
  </conditionalFormatting>
  <conditionalFormatting sqref="M227">
    <cfRule type="expression" dxfId="0" priority="41" stopIfTrue="1">
      <formula>AND(COUNTIF($B$2:$B$223,M227)&gt;1,NOT(ISBLANK(M227)))</formula>
    </cfRule>
  </conditionalFormatting>
  <conditionalFormatting sqref="I228">
    <cfRule type="expression" dxfId="0" priority="12" stopIfTrue="1">
      <formula>AND(COUNTIF($B$2:$B$223,I228)&gt;1,NOT(ISBLANK(I228)))</formula>
    </cfRule>
  </conditionalFormatting>
  <conditionalFormatting sqref="H230">
    <cfRule type="expression" dxfId="0" priority="36" stopIfTrue="1">
      <formula>AND(COUNTIF($B$2:$B$65,H230)&gt;1,NOT(ISBLANK(H230)))</formula>
    </cfRule>
  </conditionalFormatting>
  <conditionalFormatting sqref="T230">
    <cfRule type="expression" dxfId="0" priority="37" stopIfTrue="1">
      <formula>AND(COUNTIF($B$2:$B$65,T230)&gt;1,NOT(ISBLANK(T230)))</formula>
    </cfRule>
  </conditionalFormatting>
  <conditionalFormatting sqref="H239">
    <cfRule type="expression" dxfId="0" priority="3" stopIfTrue="1">
      <formula>AND(COUNTIF($B$2:$B$4,H239)&gt;1,NOT(ISBLANK(H239)))</formula>
    </cfRule>
  </conditionalFormatting>
  <conditionalFormatting sqref="T239">
    <cfRule type="expression" dxfId="0" priority="4" stopIfTrue="1">
      <formula>AND(COUNTIF($B$2:$B$4,T239)&gt;1,NOT(ISBLANK(T239)))</formula>
    </cfRule>
  </conditionalFormatting>
  <conditionalFormatting sqref="H243">
    <cfRule type="expression" dxfId="0" priority="7" stopIfTrue="1">
      <formula>AND(COUNTIF($B$2:$B$4,H243)&gt;1,NOT(ISBLANK(H243)))</formula>
    </cfRule>
  </conditionalFormatting>
  <conditionalFormatting sqref="T243">
    <cfRule type="expression" dxfId="0" priority="8" stopIfTrue="1">
      <formula>AND(COUNTIF($B$2:$B$4,T243)&gt;1,NOT(ISBLANK(T243)))</formula>
    </cfRule>
  </conditionalFormatting>
  <conditionalFormatting sqref="H249">
    <cfRule type="expression" dxfId="0" priority="1" stopIfTrue="1">
      <formula>AND(COUNTIF($B$2:$B$4,H249)&gt;1,NOT(ISBLANK(H249)))</formula>
    </cfRule>
  </conditionalFormatting>
  <conditionalFormatting sqref="T249">
    <cfRule type="expression" dxfId="0" priority="2" stopIfTrue="1">
      <formula>AND(COUNTIF($B$2:$B$4,T249)&gt;1,NOT(ISBLANK(T249)))</formula>
    </cfRule>
  </conditionalFormatting>
  <conditionalFormatting sqref="T256">
    <cfRule type="expression" dxfId="0" priority="39" stopIfTrue="1">
      <formula>AND(COUNTIF($B$2:$B$223,T256)&gt;1,NOT(ISBLANK(T256)))</formula>
    </cfRule>
  </conditionalFormatting>
  <conditionalFormatting sqref="G282">
    <cfRule type="expression" dxfId="0" priority="11" stopIfTrue="1">
      <formula>AND(COUNTIF($B$2:$B$25,G282)&gt;1,NOT(ISBLANK(G282)))</formula>
    </cfRule>
  </conditionalFormatting>
  <conditionalFormatting sqref="H314:I314">
    <cfRule type="expression" dxfId="0" priority="10" stopIfTrue="1">
      <formula>AND(COUNTIF($B$2:$B$4,H314)&gt;1,NOT(ISBLANK(H314)))</formula>
    </cfRule>
  </conditionalFormatting>
  <conditionalFormatting sqref="R314">
    <cfRule type="expression" dxfId="0" priority="9" stopIfTrue="1">
      <formula>AND(COUNTIF($B$2:$B$4,R314)&gt;1,NOT(ISBLANK(R314)))</formula>
    </cfRule>
  </conditionalFormatting>
  <conditionalFormatting sqref="G86:G92">
    <cfRule type="duplicateValues" dxfId="2" priority="35"/>
  </conditionalFormatting>
  <conditionalFormatting sqref="H245:H246">
    <cfRule type="expression" dxfId="0" priority="5" stopIfTrue="1">
      <formula>AND(COUNTIF($B$2:$B$4,H245)&gt;1,NOT(ISBLANK(H245)))</formula>
    </cfRule>
  </conditionalFormatting>
  <conditionalFormatting sqref="H315:H318">
    <cfRule type="expression" dxfId="0" priority="16" stopIfTrue="1">
      <formula>AND(COUNTIF($B$2:$B$4,H315)&gt;1,NOT(ISBLANK(H315)))</formula>
    </cfRule>
  </conditionalFormatting>
  <conditionalFormatting sqref="I315:I318">
    <cfRule type="expression" dxfId="0" priority="15" stopIfTrue="1">
      <formula>AND(COUNTIF($B$2:$B$4,I315)&gt;1,NOT(ISBLANK(I315)))</formula>
    </cfRule>
  </conditionalFormatting>
  <conditionalFormatting sqref="M315:M318">
    <cfRule type="expression" dxfId="0" priority="14" stopIfTrue="1">
      <formula>AND(COUNTIF($B$2:$B$4,M315)&gt;1,NOT(ISBLANK(M315)))</formula>
    </cfRule>
  </conditionalFormatting>
  <conditionalFormatting sqref="T245:T246">
    <cfRule type="expression" dxfId="0" priority="6" stopIfTrue="1">
      <formula>AND(COUNTIF($B$2:$B$4,T245)&gt;1,NOT(ISBLANK(T245)))</formula>
    </cfRule>
  </conditionalFormatting>
  <conditionalFormatting sqref="T315:T318">
    <cfRule type="expression" dxfId="0" priority="13" stopIfTrue="1">
      <formula>AND(COUNTIF($B$2:$B$4,T315)&gt;1,NOT(ISBLANK(T315)))</formula>
    </cfRule>
  </conditionalFormatting>
  <conditionalFormatting sqref="T227 T248 T250:T255">
    <cfRule type="expression" dxfId="0" priority="40" stopIfTrue="1">
      <formula>AND(COUNTIF($B$2:$B$223,T227)&gt;1,NOT(ISBLANK(T227)))</formula>
    </cfRule>
  </conditionalFormatting>
  <conditionalFormatting sqref="H248 H250:H256">
    <cfRule type="expression" dxfId="0" priority="38" stopIfTrue="1">
      <formula>AND(COUNTIF($B$2:$B$223,H248)&gt;1,NOT(ISBLANK(H248)))</formula>
    </cfRule>
  </conditionalFormatting>
  <dataValidations count="12">
    <dataValidation type="list" allowBlank="1" showInputMessage="1" showErrorMessage="1" sqref="AE10:AF10 AE23:AF23 AF101 AF103 AE126:AF126 AE129:AF129 AE130 AE131:AF131 AE157:AF157 AE189:AF189 AE1:AE9 AE11:AE22 AE24:AE125 AE127:AE128 AE132:AE156 AE158:AE188 AE190:AE314 AE336:AE341 AE343:AE375 AE377:AE410 AE412:AE1048576">
      <formula1>"无,智能电力装备,再生金属,硅碳新材料,发制品,生物医药,新能源汽车及零部件,超硬材料,人工智能,电梯,食品"</formula1>
    </dataValidation>
    <dataValidation type="list" allowBlank="1" showInputMessage="1" showErrorMessage="1" sqref="AF11 AF13 AF102 AF130 AF289 AF343 AF367 AF8:AF9 AF16:AF22 AF24:AF100 AF104:AF105 AF107:AF110 AF112:AF125 AF127:AF128 AF132:AF156 AF158:AF188 AF190:AF258 AF336:AF341 AF346:AF351 AF353:AF356 AF359:AF361 AF363:AF364 AF369:AF375 AF377:AF405 AF407:AF417 AF421:AF485">
      <formula1>"无,超硬材料产业链,新能源汽车产业链,新型电力（新能源）装备产业链,化工材料产业链,先进计算产业链,先进钢铁材料产业链,硅碳新材料产业链,新型建材产业链,智能电梯产业链,高性能铝镁合金产业链,先进铜合金产业链,节能环保装备及服务产业链,生物医药产业链,绿色食品产业链,预制菜产业链,纺织服装产业链"</formula1>
    </dataValidation>
    <dataValidation allowBlank="1" showInputMessage="1" showErrorMessage="1" sqref="K12 K106 K111 AG112 K4:K7 K14:K15 AG104:AG105 AG107:AG109 AT8:AT70 C$1:D$1048576"/>
    <dataValidation type="list" allowBlank="1" showInputMessage="1" showErrorMessage="1" sqref="AF12 AF106 AF111 AF1:AF7 AF14:AF15 AF486:AF1048576">
      <formula1>"无,超硬材料产业链,新能源汽车产业链,新型电力（新能源）装备产业链,化工材料产业链,先进计算产业链,先进钢铁材料产业链,硅碳新材料产业链纺织服装产业链,新型建材产业链,智能电梯产业链,高性能铝镁合金产业链,先进铜合金产业链,节能环保装备及服务产业链,生物医药产业链,绿色食品产业链,预制菜产业链,纺织服装产业链"</formula1>
    </dataValidation>
    <dataValidation type="list" allowBlank="1" showInputMessage="1" showErrorMessage="1" sqref="K13 O376 K1:K3 K8:K11 K16:K105 K107:K110 K112:K1048576">
      <formula1>"实验室体系建设,研发平台,双创平台,网络型基础设施,城市基础设施,农业农村基础设施,战略物资储备设施,网络基础设施,算力基础设施,融合基础设施,制造业,现代服务业,现代农业,生态环境提升,环境基础设施建设,节能降碳,污染治理,教育,医疗,公共服务,健康养老"</formula1>
    </dataValidation>
    <dataValidation type="list" allowBlank="1" showInputMessage="1" errorTitle="是否申报省重点项目" sqref="E98 E219 E289 E411 E231:E238 E240:E242 E403:E405 E407:E408">
      <formula1>"是,否"</formula1>
    </dataValidation>
    <dataValidation type="list" allowBlank="1" showInputMessage="1" sqref="J98 J230 J235 J289 J240:J241 J315:J342 J403:J405 J407:J408">
      <formula1>"创新驱动能力提升,基础设施建设,新型基础设施建设,产业转型发展,绿色低碳转型,民生和社会事业改善"</formula1>
    </dataValidation>
    <dataValidation type="list" allowBlank="1" showInputMessage="1" showErrorMessage="1" sqref="E239 E376:F376 E406 E1:E97 E99:E218 E220:E230 E243:E288 E290:E334 E336:E375 E377:E402 E409:E410 E412:E1048576">
      <formula1>"是,否"</formula1>
    </dataValidation>
    <dataValidation type="list" allowBlank="1" showInputMessage="1" showErrorMessage="1" sqref="AF352 AF362 AF368 AF406 AF259:AF288 AF290:AF314 AF344:AF345 AF357:AF358 AF365:AF366 AF418:AF420">
      <formula1>"无,超硬材料产业链,新能源汽车产业链,新型电力（新能源）装备产业链,化工材料产业链,先进钢铁材料产业链,硅碳新材料产业链,新型建材产业链,智能电梯产业链,高性能铝镁合金产业链,先进铜合金产业链,节能环保装备及服务产业链,生物医药产业链,绿色食品产业链,预制菜产业链,纺织服装产业链,先进计算产业链"</formula1>
    </dataValidation>
    <dataValidation type="list" allowBlank="1" showInputMessage="1" showErrorMessage="1" sqref="N376 J406 J1:J97 J99:J229 J231:J234 J236:J239 J242:J288 J290:J314 J343:J402 J409:J1048576">
      <formula1>"创新驱动能力提升,基础设施建设,新型基础设施建设,产业转型发展,绿色低碳转型,民生和社会事业改善"</formula1>
    </dataValidation>
    <dataValidation type="list" allowBlank="1" showInputMessage="1" sqref="AE411">
      <formula1>"无,智能电力装备,再生金属,硅碳新材料,发制品,生物医药,新能源汽车及零部件,超硬材料,人工智能,电梯,食品"</formula1>
    </dataValidation>
    <dataValidation type="list" allowBlank="1" showInputMessage="1" showErrorMessage="1" sqref="AS8:AS334 AS336:AS420">
      <formula1>"列入市重点,待定,删除"</formula1>
    </dataValidation>
  </dataValidations>
  <printOptions horizontalCentered="1"/>
  <pageMargins left="0.751388888888889" right="0.826388888888889" top="1" bottom="1" header="0.5" footer="0.5"/>
  <pageSetup paperSize="8" scale="84" fitToHeight="0" orientation="landscape" horizontalDpi="600"/>
  <headerFooter/>
  <rowBreaks count="3" manualBreakCount="3">
    <brk id="395" max="48" man="1"/>
    <brk id="420" max="16383" man="1"/>
    <brk id="420"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20"/>
  <sheetViews>
    <sheetView view="pageBreakPreview" zoomScale="115" zoomScaleNormal="55" workbookViewId="0">
      <pane ySplit="4" topLeftCell="A5" activePane="bottomLeft" state="frozen"/>
      <selection/>
      <selection pane="bottomLeft" activeCell="I29" sqref="I29"/>
    </sheetView>
  </sheetViews>
  <sheetFormatPr defaultColWidth="8.725" defaultRowHeight="15" outlineLevelCol="6"/>
  <cols>
    <col min="1" max="1" width="6.31666666666667" style="100" customWidth="1"/>
    <col min="2" max="2" width="2.93333333333333" style="101" customWidth="1"/>
    <col min="3" max="3" width="10.2166666666667" style="101" customWidth="1"/>
    <col min="4" max="4" width="2.5" style="102" customWidth="1"/>
    <col min="5" max="5" width="15.4333333333333" style="102" customWidth="1"/>
    <col min="6" max="6" width="2.39166666666667" style="19" customWidth="1"/>
    <col min="7" max="7" width="10" style="19" customWidth="1"/>
  </cols>
  <sheetData>
    <row r="1" ht="14.25" spans="1:7">
      <c r="A1" s="103" t="s">
        <v>144</v>
      </c>
      <c r="B1" s="103"/>
      <c r="C1" s="103"/>
      <c r="D1" s="103"/>
      <c r="E1" s="103"/>
      <c r="F1" s="104"/>
      <c r="G1" s="104"/>
    </row>
    <row r="2" s="98" customFormat="1" ht="44" customHeight="1" spans="1:7">
      <c r="A2" s="105" t="s">
        <v>145</v>
      </c>
      <c r="B2" s="105"/>
      <c r="C2" s="105"/>
      <c r="D2" s="105"/>
      <c r="E2" s="105"/>
      <c r="F2" s="105"/>
      <c r="G2" s="105"/>
    </row>
    <row r="3" s="99" customFormat="1" ht="13.5" spans="1:7">
      <c r="A3" s="106" t="s">
        <v>1</v>
      </c>
      <c r="B3" s="107"/>
      <c r="C3" s="107" t="s">
        <v>2</v>
      </c>
      <c r="D3" s="107"/>
      <c r="E3" s="107" t="s">
        <v>3</v>
      </c>
      <c r="F3" s="107"/>
      <c r="G3" s="107" t="s">
        <v>5</v>
      </c>
    </row>
    <row r="4" s="86" customFormat="1" ht="13.5" spans="1:7">
      <c r="A4" s="108"/>
      <c r="B4" s="107"/>
      <c r="C4" s="107"/>
      <c r="D4" s="107"/>
      <c r="E4" s="107"/>
      <c r="F4" s="107"/>
      <c r="G4" s="107"/>
    </row>
    <row r="5" customFormat="1" ht="20" customHeight="1" spans="1:7">
      <c r="A5" s="108"/>
      <c r="B5" s="107"/>
      <c r="C5" s="107" t="s">
        <v>193</v>
      </c>
      <c r="D5" s="107"/>
      <c r="E5" s="107"/>
      <c r="F5" s="107"/>
      <c r="G5" s="107"/>
    </row>
    <row r="6" customFormat="1" ht="20" customHeight="1" spans="1:7">
      <c r="A6" s="108"/>
      <c r="B6" s="107"/>
      <c r="C6" s="107" t="s">
        <v>194</v>
      </c>
      <c r="D6" s="107"/>
      <c r="E6" s="107"/>
      <c r="F6" s="107"/>
      <c r="G6" s="107"/>
    </row>
    <row r="7" customFormat="1" ht="20" customHeight="1" spans="1:7">
      <c r="A7" s="108"/>
      <c r="B7" s="109"/>
      <c r="C7" s="109" t="s">
        <v>195</v>
      </c>
      <c r="D7" s="109"/>
      <c r="E7" s="109"/>
      <c r="F7" s="109"/>
      <c r="G7" s="109"/>
    </row>
    <row r="8" customFormat="1" ht="189" spans="1:7">
      <c r="A8" s="108">
        <v>1</v>
      </c>
      <c r="B8" s="109"/>
      <c r="C8" s="109" t="s">
        <v>196</v>
      </c>
      <c r="D8" s="109"/>
      <c r="E8" s="109" t="s">
        <v>3488</v>
      </c>
      <c r="F8" s="109"/>
      <c r="G8" s="109" t="s">
        <v>209</v>
      </c>
    </row>
    <row r="9" customFormat="1" ht="126" spans="1:7">
      <c r="A9" s="108">
        <v>2</v>
      </c>
      <c r="B9" s="110"/>
      <c r="C9" s="110" t="s">
        <v>3489</v>
      </c>
      <c r="D9" s="111"/>
      <c r="E9" s="111" t="s">
        <v>215</v>
      </c>
      <c r="F9" s="109"/>
      <c r="G9" s="109" t="s">
        <v>221</v>
      </c>
    </row>
    <row r="10" customFormat="1" ht="175.5" spans="1:7">
      <c r="A10" s="108">
        <v>3</v>
      </c>
      <c r="B10" s="110"/>
      <c r="C10" s="110" t="s">
        <v>224</v>
      </c>
      <c r="D10" s="111"/>
      <c r="E10" s="111" t="s">
        <v>3490</v>
      </c>
      <c r="F10" s="109"/>
      <c r="G10" s="109" t="s">
        <v>221</v>
      </c>
    </row>
    <row r="11" customFormat="1" ht="135" spans="1:7">
      <c r="A11" s="108">
        <v>4</v>
      </c>
      <c r="B11" s="112"/>
      <c r="C11" s="112" t="s">
        <v>237</v>
      </c>
      <c r="D11" s="113"/>
      <c r="E11" s="113" t="s">
        <v>3491</v>
      </c>
      <c r="F11" s="109"/>
      <c r="G11" s="109" t="s">
        <v>221</v>
      </c>
    </row>
    <row r="12" customFormat="1" ht="20" customHeight="1" spans="1:7">
      <c r="A12" s="108"/>
      <c r="B12" s="109"/>
      <c r="C12" s="109" t="s">
        <v>248</v>
      </c>
      <c r="D12" s="109"/>
      <c r="E12" s="109"/>
      <c r="F12" s="109"/>
      <c r="G12" s="109"/>
    </row>
    <row r="13" customFormat="1" ht="94.5" spans="1:7">
      <c r="A13" s="108">
        <v>5</v>
      </c>
      <c r="B13" s="114"/>
      <c r="C13" s="114" t="s">
        <v>249</v>
      </c>
      <c r="D13" s="111"/>
      <c r="E13" s="111" t="s">
        <v>3492</v>
      </c>
      <c r="F13" s="109"/>
      <c r="G13" s="109" t="s">
        <v>221</v>
      </c>
    </row>
    <row r="14" customFormat="1" ht="20" customHeight="1" spans="1:7">
      <c r="A14" s="108"/>
      <c r="B14" s="107"/>
      <c r="C14" s="107" t="s">
        <v>263</v>
      </c>
      <c r="D14" s="107"/>
      <c r="E14" s="107"/>
      <c r="F14" s="107"/>
      <c r="G14" s="107"/>
    </row>
    <row r="15" customFormat="1" ht="20" customHeight="1" spans="1:7">
      <c r="A15" s="108"/>
      <c r="B15" s="109"/>
      <c r="C15" s="109" t="s">
        <v>195</v>
      </c>
      <c r="D15" s="109"/>
      <c r="E15" s="109"/>
      <c r="F15" s="109"/>
      <c r="G15" s="109"/>
    </row>
    <row r="16" customFormat="1" ht="324" spans="1:7">
      <c r="A16" s="108">
        <v>6</v>
      </c>
      <c r="B16" s="115"/>
      <c r="C16" s="115" t="s">
        <v>264</v>
      </c>
      <c r="D16" s="109"/>
      <c r="E16" s="109" t="s">
        <v>3493</v>
      </c>
      <c r="F16" s="109"/>
      <c r="G16" s="109" t="s">
        <v>272</v>
      </c>
    </row>
    <row r="17" customFormat="1" ht="94.5" spans="1:7">
      <c r="A17" s="108">
        <v>7</v>
      </c>
      <c r="B17" s="116"/>
      <c r="C17" s="116" t="s">
        <v>278</v>
      </c>
      <c r="D17" s="116"/>
      <c r="E17" s="116" t="s">
        <v>3494</v>
      </c>
      <c r="F17" s="115"/>
      <c r="G17" s="115" t="s">
        <v>285</v>
      </c>
    </row>
    <row r="18" customFormat="1" ht="148.5" spans="1:7">
      <c r="A18" s="108">
        <v>8</v>
      </c>
      <c r="B18" s="115"/>
      <c r="C18" s="115" t="s">
        <v>286</v>
      </c>
      <c r="D18" s="109"/>
      <c r="E18" s="109" t="s">
        <v>3495</v>
      </c>
      <c r="F18" s="109"/>
      <c r="G18" s="109" t="s">
        <v>272</v>
      </c>
    </row>
    <row r="19" customFormat="1" ht="256.5" spans="1:7">
      <c r="A19" s="108">
        <v>9</v>
      </c>
      <c r="B19" s="116"/>
      <c r="C19" s="116" t="s">
        <v>294</v>
      </c>
      <c r="D19" s="116"/>
      <c r="E19" s="116" t="s">
        <v>3496</v>
      </c>
      <c r="F19" s="115"/>
      <c r="G19" s="115" t="s">
        <v>298</v>
      </c>
    </row>
    <row r="20" customFormat="1" ht="121.5" spans="1:7">
      <c r="A20" s="108">
        <v>10</v>
      </c>
      <c r="B20" s="115"/>
      <c r="C20" s="115" t="s">
        <v>3497</v>
      </c>
      <c r="D20" s="115"/>
      <c r="E20" s="115" t="s">
        <v>3498</v>
      </c>
      <c r="F20" s="117"/>
      <c r="G20" s="117" t="s">
        <v>305</v>
      </c>
    </row>
    <row r="21" customFormat="1" ht="405" spans="1:7">
      <c r="A21" s="108">
        <v>11</v>
      </c>
      <c r="B21" s="109"/>
      <c r="C21" s="109" t="s">
        <v>311</v>
      </c>
      <c r="D21" s="109"/>
      <c r="E21" s="109" t="s">
        <v>3499</v>
      </c>
      <c r="F21" s="109"/>
      <c r="G21" s="109" t="s">
        <v>321</v>
      </c>
    </row>
    <row r="22" customFormat="1" ht="297" spans="1:7">
      <c r="A22" s="108">
        <v>12</v>
      </c>
      <c r="B22" s="118"/>
      <c r="C22" s="118" t="s">
        <v>325</v>
      </c>
      <c r="D22" s="109"/>
      <c r="E22" s="109" t="s">
        <v>3500</v>
      </c>
      <c r="F22" s="119"/>
      <c r="G22" s="119" t="s">
        <v>333</v>
      </c>
    </row>
    <row r="23" customFormat="1" ht="81" spans="1:7">
      <c r="A23" s="108">
        <v>13</v>
      </c>
      <c r="B23" s="118"/>
      <c r="C23" s="118" t="s">
        <v>3501</v>
      </c>
      <c r="D23" s="109"/>
      <c r="E23" s="109" t="s">
        <v>338</v>
      </c>
      <c r="F23" s="119"/>
      <c r="G23" s="119" t="s">
        <v>333</v>
      </c>
    </row>
    <row r="24" customFormat="1" ht="189" spans="1:7">
      <c r="A24" s="108">
        <v>14</v>
      </c>
      <c r="B24" s="115"/>
      <c r="C24" s="115" t="s">
        <v>348</v>
      </c>
      <c r="D24" s="109"/>
      <c r="E24" s="109" t="s">
        <v>3502</v>
      </c>
      <c r="F24" s="109"/>
      <c r="G24" s="109" t="s">
        <v>272</v>
      </c>
    </row>
    <row r="25" customFormat="1" ht="108" spans="1:7">
      <c r="A25" s="108">
        <v>15</v>
      </c>
      <c r="B25" s="118"/>
      <c r="C25" s="118" t="s">
        <v>356</v>
      </c>
      <c r="D25" s="118"/>
      <c r="E25" s="118" t="s">
        <v>3503</v>
      </c>
      <c r="F25" s="119"/>
      <c r="G25" s="119" t="s">
        <v>333</v>
      </c>
    </row>
    <row r="26" customFormat="1" ht="81" spans="1:7">
      <c r="A26" s="108">
        <v>16</v>
      </c>
      <c r="B26" s="118"/>
      <c r="C26" s="118" t="s">
        <v>3504</v>
      </c>
      <c r="D26" s="109"/>
      <c r="E26" s="109" t="s">
        <v>364</v>
      </c>
      <c r="F26" s="119"/>
      <c r="G26" s="119" t="s">
        <v>368</v>
      </c>
    </row>
    <row r="27" customFormat="1" ht="54" spans="1:7">
      <c r="A27" s="108">
        <v>17</v>
      </c>
      <c r="B27" s="115"/>
      <c r="C27" s="115" t="s">
        <v>3505</v>
      </c>
      <c r="D27" s="109"/>
      <c r="E27" s="109" t="s">
        <v>372</v>
      </c>
      <c r="F27" s="109"/>
      <c r="G27" s="109" t="s">
        <v>378</v>
      </c>
    </row>
    <row r="28" customFormat="1" ht="94.5" spans="1:7">
      <c r="A28" s="108">
        <v>18</v>
      </c>
      <c r="B28" s="109"/>
      <c r="C28" s="109" t="s">
        <v>386</v>
      </c>
      <c r="D28" s="109"/>
      <c r="E28" s="109" t="s">
        <v>3506</v>
      </c>
      <c r="F28" s="109"/>
      <c r="G28" s="109" t="s">
        <v>209</v>
      </c>
    </row>
    <row r="29" customFormat="1" ht="121.5" spans="1:7">
      <c r="A29" s="108">
        <v>19</v>
      </c>
      <c r="B29" s="109"/>
      <c r="C29" s="109" t="s">
        <v>394</v>
      </c>
      <c r="D29" s="109"/>
      <c r="E29" s="109" t="s">
        <v>3507</v>
      </c>
      <c r="F29" s="109"/>
      <c r="G29" s="109" t="s">
        <v>209</v>
      </c>
    </row>
    <row r="30" customFormat="1" ht="108" spans="1:7">
      <c r="A30" s="108">
        <v>20</v>
      </c>
      <c r="B30" s="109"/>
      <c r="C30" s="109" t="s">
        <v>405</v>
      </c>
      <c r="D30" s="112"/>
      <c r="E30" s="112" t="s">
        <v>3508</v>
      </c>
      <c r="F30" s="109"/>
      <c r="G30" s="109" t="s">
        <v>221</v>
      </c>
    </row>
    <row r="31" customFormat="1" ht="148.5" spans="1:7">
      <c r="A31" s="108">
        <v>21</v>
      </c>
      <c r="B31" s="115"/>
      <c r="C31" s="115" t="s">
        <v>418</v>
      </c>
      <c r="D31" s="109"/>
      <c r="E31" s="109" t="s">
        <v>3509</v>
      </c>
      <c r="F31" s="119"/>
      <c r="G31" s="119" t="s">
        <v>333</v>
      </c>
    </row>
    <row r="32" customFormat="1" ht="283.5" spans="1:7">
      <c r="A32" s="108">
        <v>22</v>
      </c>
      <c r="B32" s="109"/>
      <c r="C32" s="109" t="s">
        <v>428</v>
      </c>
      <c r="D32" s="109"/>
      <c r="E32" s="109" t="s">
        <v>3510</v>
      </c>
      <c r="F32" s="109"/>
      <c r="G32" s="109" t="s">
        <v>221</v>
      </c>
    </row>
    <row r="33" customFormat="1" ht="94.5" spans="1:7">
      <c r="A33" s="108">
        <v>23</v>
      </c>
      <c r="B33" s="109"/>
      <c r="C33" s="109" t="s">
        <v>437</v>
      </c>
      <c r="D33" s="112"/>
      <c r="E33" s="112" t="s">
        <v>3511</v>
      </c>
      <c r="F33" s="109"/>
      <c r="G33" s="109" t="s">
        <v>447</v>
      </c>
    </row>
    <row r="34" customFormat="1" ht="121.5" spans="1:7">
      <c r="A34" s="108">
        <v>24</v>
      </c>
      <c r="B34" s="115"/>
      <c r="C34" s="115" t="s">
        <v>451</v>
      </c>
      <c r="D34" s="109"/>
      <c r="E34" s="109" t="s">
        <v>3512</v>
      </c>
      <c r="F34" s="109"/>
      <c r="G34" s="109" t="s">
        <v>272</v>
      </c>
    </row>
    <row r="35" customFormat="1" ht="162" spans="1:7">
      <c r="A35" s="108">
        <v>25</v>
      </c>
      <c r="B35" s="109"/>
      <c r="C35" s="109" t="s">
        <v>460</v>
      </c>
      <c r="D35" s="109"/>
      <c r="E35" s="109" t="s">
        <v>461</v>
      </c>
      <c r="F35" s="109"/>
      <c r="G35" s="109" t="s">
        <v>221</v>
      </c>
    </row>
    <row r="36" customFormat="1" ht="108" spans="1:7">
      <c r="A36" s="108">
        <v>26</v>
      </c>
      <c r="B36" s="109"/>
      <c r="C36" s="109" t="s">
        <v>472</v>
      </c>
      <c r="D36" s="109"/>
      <c r="E36" s="109" t="s">
        <v>473</v>
      </c>
      <c r="F36" s="109"/>
      <c r="G36" s="109" t="s">
        <v>209</v>
      </c>
    </row>
    <row r="37" customFormat="1" ht="94.5" spans="1:7">
      <c r="A37" s="108">
        <v>27</v>
      </c>
      <c r="B37" s="115"/>
      <c r="C37" s="115" t="s">
        <v>481</v>
      </c>
      <c r="D37" s="115"/>
      <c r="E37" s="115" t="s">
        <v>482</v>
      </c>
      <c r="F37" s="120"/>
      <c r="G37" s="120" t="s">
        <v>487</v>
      </c>
    </row>
    <row r="38" customFormat="1" ht="94.5" spans="1:7">
      <c r="A38" s="108">
        <v>28</v>
      </c>
      <c r="B38" s="116"/>
      <c r="C38" s="116" t="s">
        <v>489</v>
      </c>
      <c r="D38" s="116"/>
      <c r="E38" s="116" t="s">
        <v>490</v>
      </c>
      <c r="F38" s="115"/>
      <c r="G38" s="115" t="s">
        <v>499</v>
      </c>
    </row>
    <row r="39" customFormat="1" ht="81" spans="1:7">
      <c r="A39" s="108">
        <v>29</v>
      </c>
      <c r="B39" s="109"/>
      <c r="C39" s="109" t="s">
        <v>502</v>
      </c>
      <c r="D39" s="109"/>
      <c r="E39" s="109" t="s">
        <v>503</v>
      </c>
      <c r="F39" s="109"/>
      <c r="G39" s="109" t="s">
        <v>209</v>
      </c>
    </row>
    <row r="40" customFormat="1" ht="81" spans="1:7">
      <c r="A40" s="108">
        <v>30</v>
      </c>
      <c r="B40" s="115"/>
      <c r="C40" s="115" t="s">
        <v>512</v>
      </c>
      <c r="D40" s="109"/>
      <c r="E40" s="109" t="s">
        <v>513</v>
      </c>
      <c r="F40" s="109"/>
      <c r="G40" s="109" t="s">
        <v>272</v>
      </c>
    </row>
    <row r="41" customFormat="1" ht="94.5" spans="1:7">
      <c r="A41" s="108">
        <v>31</v>
      </c>
      <c r="B41" s="109"/>
      <c r="C41" s="109" t="s">
        <v>521</v>
      </c>
      <c r="D41" s="109"/>
      <c r="E41" s="109" t="s">
        <v>522</v>
      </c>
      <c r="F41" s="109"/>
      <c r="G41" s="109" t="s">
        <v>209</v>
      </c>
    </row>
    <row r="42" customFormat="1" ht="94.5" spans="1:7">
      <c r="A42" s="108">
        <v>32</v>
      </c>
      <c r="B42" s="109"/>
      <c r="C42" s="109" t="s">
        <v>526</v>
      </c>
      <c r="D42" s="111"/>
      <c r="E42" s="111" t="s">
        <v>527</v>
      </c>
      <c r="F42" s="109"/>
      <c r="G42" s="109" t="s">
        <v>221</v>
      </c>
    </row>
    <row r="43" customFormat="1" ht="135" spans="1:7">
      <c r="A43" s="108">
        <v>33</v>
      </c>
      <c r="B43" s="118"/>
      <c r="C43" s="118" t="s">
        <v>534</v>
      </c>
      <c r="D43" s="109"/>
      <c r="E43" s="109" t="s">
        <v>535</v>
      </c>
      <c r="F43" s="119"/>
      <c r="G43" s="119" t="s">
        <v>333</v>
      </c>
    </row>
    <row r="44" customFormat="1" ht="108" spans="1:7">
      <c r="A44" s="108">
        <v>34</v>
      </c>
      <c r="B44" s="118"/>
      <c r="C44" s="118" t="s">
        <v>541</v>
      </c>
      <c r="D44" s="109"/>
      <c r="E44" s="109" t="s">
        <v>542</v>
      </c>
      <c r="F44" s="119"/>
      <c r="G44" s="119" t="s">
        <v>333</v>
      </c>
    </row>
    <row r="45" customFormat="1" ht="121.5" spans="1:7">
      <c r="A45" s="108">
        <v>35</v>
      </c>
      <c r="B45" s="118"/>
      <c r="C45" s="118" t="s">
        <v>551</v>
      </c>
      <c r="D45" s="109"/>
      <c r="E45" s="109" t="s">
        <v>552</v>
      </c>
      <c r="F45" s="119"/>
      <c r="G45" s="119" t="s">
        <v>368</v>
      </c>
    </row>
    <row r="46" customFormat="1" ht="94.5" spans="1:7">
      <c r="A46" s="108">
        <v>36</v>
      </c>
      <c r="B46" s="109"/>
      <c r="C46" s="109" t="s">
        <v>561</v>
      </c>
      <c r="D46" s="109"/>
      <c r="E46" s="109" t="s">
        <v>562</v>
      </c>
      <c r="F46" s="109"/>
      <c r="G46" s="109" t="s">
        <v>221</v>
      </c>
    </row>
    <row r="47" customFormat="1" ht="54" spans="1:7">
      <c r="A47" s="108">
        <v>37</v>
      </c>
      <c r="B47" s="109"/>
      <c r="C47" s="109" t="s">
        <v>573</v>
      </c>
      <c r="D47" s="111"/>
      <c r="E47" s="111" t="s">
        <v>574</v>
      </c>
      <c r="F47" s="109"/>
      <c r="G47" s="109" t="s">
        <v>221</v>
      </c>
    </row>
    <row r="48" customFormat="1" ht="229.5" spans="1:7">
      <c r="A48" s="108">
        <v>38</v>
      </c>
      <c r="B48" s="109"/>
      <c r="C48" s="109" t="s">
        <v>585</v>
      </c>
      <c r="D48" s="109"/>
      <c r="E48" s="109" t="s">
        <v>586</v>
      </c>
      <c r="F48" s="109"/>
      <c r="G48" s="109" t="s">
        <v>209</v>
      </c>
    </row>
    <row r="49" customFormat="1" ht="94.5" spans="1:7">
      <c r="A49" s="108">
        <v>39</v>
      </c>
      <c r="B49" s="115"/>
      <c r="C49" s="115" t="s">
        <v>592</v>
      </c>
      <c r="D49" s="109"/>
      <c r="E49" s="109" t="s">
        <v>593</v>
      </c>
      <c r="F49" s="109"/>
      <c r="G49" s="109" t="s">
        <v>272</v>
      </c>
    </row>
    <row r="50" customFormat="1" ht="216" spans="1:7">
      <c r="A50" s="108">
        <v>40</v>
      </c>
      <c r="B50" s="118"/>
      <c r="C50" s="118" t="s">
        <v>598</v>
      </c>
      <c r="D50" s="109"/>
      <c r="E50" s="109" t="s">
        <v>599</v>
      </c>
      <c r="F50" s="119"/>
      <c r="G50" s="119" t="s">
        <v>368</v>
      </c>
    </row>
    <row r="51" customFormat="1" ht="67.5" spans="1:7">
      <c r="A51" s="108">
        <v>41</v>
      </c>
      <c r="B51" s="115"/>
      <c r="C51" s="115" t="s">
        <v>606</v>
      </c>
      <c r="D51" s="109"/>
      <c r="E51" s="109" t="s">
        <v>607</v>
      </c>
      <c r="F51" s="109"/>
      <c r="G51" s="109" t="s">
        <v>272</v>
      </c>
    </row>
    <row r="52" customFormat="1" ht="67.5" spans="1:7">
      <c r="A52" s="108">
        <v>42</v>
      </c>
      <c r="B52" s="115"/>
      <c r="C52" s="115" t="s">
        <v>613</v>
      </c>
      <c r="D52" s="109"/>
      <c r="E52" s="109" t="s">
        <v>614</v>
      </c>
      <c r="F52" s="109"/>
      <c r="G52" s="109" t="s">
        <v>378</v>
      </c>
    </row>
    <row r="53" customFormat="1" ht="121.5" spans="1:7">
      <c r="A53" s="108">
        <v>43</v>
      </c>
      <c r="B53" s="121"/>
      <c r="C53" s="121" t="s">
        <v>623</v>
      </c>
      <c r="D53" s="121"/>
      <c r="E53" s="121" t="s">
        <v>624</v>
      </c>
      <c r="F53" s="119"/>
      <c r="G53" s="119" t="s">
        <v>333</v>
      </c>
    </row>
    <row r="54" customFormat="1" ht="135" spans="1:7">
      <c r="A54" s="108">
        <v>44</v>
      </c>
      <c r="B54" s="115"/>
      <c r="C54" s="115" t="s">
        <v>630</v>
      </c>
      <c r="D54" s="115"/>
      <c r="E54" s="115" t="s">
        <v>631</v>
      </c>
      <c r="F54" s="120"/>
      <c r="G54" s="120" t="s">
        <v>487</v>
      </c>
    </row>
    <row r="55" customFormat="1" ht="67.5" spans="1:7">
      <c r="A55" s="108">
        <v>45</v>
      </c>
      <c r="B55" s="109"/>
      <c r="C55" s="109" t="s">
        <v>637</v>
      </c>
      <c r="D55" s="122"/>
      <c r="E55" s="122" t="s">
        <v>638</v>
      </c>
      <c r="F55" s="115"/>
      <c r="G55" s="115" t="s">
        <v>642</v>
      </c>
    </row>
    <row r="56" customFormat="1" ht="81" spans="1:7">
      <c r="A56" s="108">
        <v>46</v>
      </c>
      <c r="B56" s="109"/>
      <c r="C56" s="109" t="s">
        <v>645</v>
      </c>
      <c r="D56" s="109"/>
      <c r="E56" s="109" t="s">
        <v>646</v>
      </c>
      <c r="F56" s="109"/>
      <c r="G56" s="109" t="s">
        <v>209</v>
      </c>
    </row>
    <row r="57" customFormat="1" ht="108" spans="1:7">
      <c r="A57" s="108">
        <v>47</v>
      </c>
      <c r="B57" s="115"/>
      <c r="C57" s="115" t="s">
        <v>648</v>
      </c>
      <c r="D57" s="111"/>
      <c r="E57" s="111" t="s">
        <v>649</v>
      </c>
      <c r="F57" s="109"/>
      <c r="G57" s="109" t="s">
        <v>378</v>
      </c>
    </row>
    <row r="58" customFormat="1" ht="54" spans="1:7">
      <c r="A58" s="108">
        <v>48</v>
      </c>
      <c r="B58" s="109"/>
      <c r="C58" s="109" t="s">
        <v>659</v>
      </c>
      <c r="D58" s="109"/>
      <c r="E58" s="109" t="s">
        <v>660</v>
      </c>
      <c r="F58" s="109"/>
      <c r="G58" s="109" t="s">
        <v>321</v>
      </c>
    </row>
    <row r="59" customFormat="1" ht="135" spans="1:7">
      <c r="A59" s="108">
        <v>49</v>
      </c>
      <c r="B59" s="118"/>
      <c r="C59" s="118" t="s">
        <v>669</v>
      </c>
      <c r="D59" s="109"/>
      <c r="E59" s="109" t="s">
        <v>670</v>
      </c>
      <c r="F59" s="119"/>
      <c r="G59" s="119" t="s">
        <v>333</v>
      </c>
    </row>
    <row r="60" customFormat="1" ht="81" spans="1:7">
      <c r="A60" s="108">
        <v>50</v>
      </c>
      <c r="B60" s="109"/>
      <c r="C60" s="109" t="s">
        <v>677</v>
      </c>
      <c r="D60" s="109"/>
      <c r="E60" s="109" t="s">
        <v>678</v>
      </c>
      <c r="F60" s="109"/>
      <c r="G60" s="109" t="s">
        <v>221</v>
      </c>
    </row>
    <row r="61" customFormat="1" ht="121.5" spans="1:7">
      <c r="A61" s="108">
        <v>51</v>
      </c>
      <c r="B61" s="118"/>
      <c r="C61" s="118" t="s">
        <v>689</v>
      </c>
      <c r="D61" s="109"/>
      <c r="E61" s="109" t="s">
        <v>690</v>
      </c>
      <c r="F61" s="119"/>
      <c r="G61" s="119" t="s">
        <v>368</v>
      </c>
    </row>
    <row r="62" customFormat="1" ht="54" spans="1:7">
      <c r="A62" s="108">
        <v>52</v>
      </c>
      <c r="B62" s="115"/>
      <c r="C62" s="115" t="s">
        <v>693</v>
      </c>
      <c r="D62" s="115"/>
      <c r="E62" s="115" t="s">
        <v>694</v>
      </c>
      <c r="F62" s="109"/>
      <c r="G62" s="109" t="s">
        <v>700</v>
      </c>
    </row>
    <row r="63" customFormat="1" ht="81" spans="1:7">
      <c r="A63" s="108">
        <v>53</v>
      </c>
      <c r="B63" s="115"/>
      <c r="C63" s="115" t="s">
        <v>704</v>
      </c>
      <c r="D63" s="123"/>
      <c r="E63" s="123" t="s">
        <v>705</v>
      </c>
      <c r="F63" s="109"/>
      <c r="G63" s="109" t="s">
        <v>378</v>
      </c>
    </row>
    <row r="64" customFormat="1" ht="94.5" spans="1:7">
      <c r="A64" s="108">
        <v>54</v>
      </c>
      <c r="B64" s="110"/>
      <c r="C64" s="110" t="s">
        <v>10</v>
      </c>
      <c r="D64" s="111"/>
      <c r="E64" s="111" t="s">
        <v>11</v>
      </c>
      <c r="F64" s="117"/>
      <c r="G64" s="117" t="s">
        <v>305</v>
      </c>
    </row>
    <row r="65" customFormat="1" ht="67.5" spans="1:7">
      <c r="A65" s="108">
        <v>55</v>
      </c>
      <c r="B65" s="109"/>
      <c r="C65" s="109" t="s">
        <v>718</v>
      </c>
      <c r="D65" s="111"/>
      <c r="E65" s="111" t="s">
        <v>719</v>
      </c>
      <c r="F65" s="109"/>
      <c r="G65" s="109" t="s">
        <v>221</v>
      </c>
    </row>
    <row r="66" customFormat="1" ht="81" spans="1:7">
      <c r="A66" s="108">
        <v>56</v>
      </c>
      <c r="B66" s="118"/>
      <c r="C66" s="118" t="s">
        <v>727</v>
      </c>
      <c r="D66" s="109"/>
      <c r="E66" s="109" t="s">
        <v>728</v>
      </c>
      <c r="F66" s="119"/>
      <c r="G66" s="119" t="s">
        <v>333</v>
      </c>
    </row>
    <row r="67" customFormat="1" ht="81" spans="1:7">
      <c r="A67" s="108">
        <v>57</v>
      </c>
      <c r="B67" s="118"/>
      <c r="C67" s="118" t="s">
        <v>731</v>
      </c>
      <c r="D67" s="109"/>
      <c r="E67" s="109" t="s">
        <v>732</v>
      </c>
      <c r="F67" s="119"/>
      <c r="G67" s="119" t="s">
        <v>738</v>
      </c>
    </row>
    <row r="68" customFormat="1" ht="148.5" spans="1:7">
      <c r="A68" s="108">
        <v>58</v>
      </c>
      <c r="B68" s="118"/>
      <c r="C68" s="118" t="s">
        <v>740</v>
      </c>
      <c r="D68" s="118"/>
      <c r="E68" s="118" t="s">
        <v>741</v>
      </c>
      <c r="F68" s="119"/>
      <c r="G68" s="119" t="s">
        <v>333</v>
      </c>
    </row>
    <row r="69" customFormat="1" ht="121.5" spans="1:7">
      <c r="A69" s="108">
        <v>59</v>
      </c>
      <c r="B69" s="109"/>
      <c r="C69" s="109" t="s">
        <v>744</v>
      </c>
      <c r="D69" s="111"/>
      <c r="E69" s="111" t="s">
        <v>745</v>
      </c>
      <c r="F69" s="109"/>
      <c r="G69" s="109" t="s">
        <v>221</v>
      </c>
    </row>
    <row r="70" customFormat="1" ht="94.5" spans="1:7">
      <c r="A70" s="108">
        <v>60</v>
      </c>
      <c r="B70" s="118"/>
      <c r="C70" s="118" t="s">
        <v>753</v>
      </c>
      <c r="D70" s="109"/>
      <c r="E70" s="109" t="s">
        <v>754</v>
      </c>
      <c r="F70" s="119"/>
      <c r="G70" s="119" t="s">
        <v>368</v>
      </c>
    </row>
    <row r="71" customFormat="1" ht="67.5" spans="1:7">
      <c r="A71" s="108">
        <v>61</v>
      </c>
      <c r="B71" s="115"/>
      <c r="C71" s="115" t="s">
        <v>760</v>
      </c>
      <c r="D71" s="115"/>
      <c r="E71" s="115" t="s">
        <v>761</v>
      </c>
      <c r="F71" s="109"/>
      <c r="G71" s="109" t="s">
        <v>763</v>
      </c>
    </row>
    <row r="72" customFormat="1" spans="1:7">
      <c r="A72" s="108"/>
      <c r="B72" s="115"/>
      <c r="C72" s="115" t="s">
        <v>248</v>
      </c>
      <c r="D72" s="115"/>
      <c r="E72" s="115"/>
      <c r="F72" s="115"/>
      <c r="G72" s="115"/>
    </row>
    <row r="73" customFormat="1" ht="202.5" spans="1:7">
      <c r="A73" s="108">
        <v>62</v>
      </c>
      <c r="B73" s="115"/>
      <c r="C73" s="115" t="s">
        <v>769</v>
      </c>
      <c r="D73" s="115"/>
      <c r="E73" s="115" t="s">
        <v>770</v>
      </c>
      <c r="F73" s="109"/>
      <c r="G73" s="109" t="s">
        <v>780</v>
      </c>
    </row>
    <row r="74" customFormat="1" ht="94.5" spans="1:7">
      <c r="A74" s="108">
        <v>63</v>
      </c>
      <c r="B74" s="115"/>
      <c r="C74" s="115" t="s">
        <v>784</v>
      </c>
      <c r="D74" s="115"/>
      <c r="E74" s="115" t="s">
        <v>785</v>
      </c>
      <c r="F74" s="109"/>
      <c r="G74" s="109" t="s">
        <v>780</v>
      </c>
    </row>
    <row r="75" customFormat="1" ht="67.5" spans="1:7">
      <c r="A75" s="108">
        <v>64</v>
      </c>
      <c r="B75" s="115"/>
      <c r="C75" s="115" t="s">
        <v>793</v>
      </c>
      <c r="D75" s="109"/>
      <c r="E75" s="109" t="s">
        <v>794</v>
      </c>
      <c r="F75" s="109"/>
      <c r="G75" s="109" t="s">
        <v>272</v>
      </c>
    </row>
    <row r="76" customFormat="1" ht="94.5" spans="1:7">
      <c r="A76" s="108">
        <v>65</v>
      </c>
      <c r="B76" s="115"/>
      <c r="C76" s="115" t="s">
        <v>802</v>
      </c>
      <c r="D76" s="115"/>
      <c r="E76" s="115" t="s">
        <v>803</v>
      </c>
      <c r="F76" s="109"/>
      <c r="G76" s="109" t="s">
        <v>780</v>
      </c>
    </row>
    <row r="77" customFormat="1" ht="148.5" spans="1:7">
      <c r="A77" s="108">
        <v>66</v>
      </c>
      <c r="B77" s="115"/>
      <c r="C77" s="115" t="s">
        <v>812</v>
      </c>
      <c r="D77" s="109"/>
      <c r="E77" s="109" t="s">
        <v>813</v>
      </c>
      <c r="F77" s="109"/>
      <c r="G77" s="109" t="s">
        <v>272</v>
      </c>
    </row>
    <row r="78" customFormat="1" ht="67.5" spans="1:7">
      <c r="A78" s="108">
        <v>67</v>
      </c>
      <c r="B78" s="115"/>
      <c r="C78" s="115" t="s">
        <v>822</v>
      </c>
      <c r="D78" s="115"/>
      <c r="E78" s="115" t="s">
        <v>823</v>
      </c>
      <c r="F78" s="109"/>
      <c r="G78" s="109" t="s">
        <v>378</v>
      </c>
    </row>
    <row r="79" customFormat="1" ht="148.5" spans="1:7">
      <c r="A79" s="108">
        <v>68</v>
      </c>
      <c r="B79" s="118"/>
      <c r="C79" s="118" t="s">
        <v>831</v>
      </c>
      <c r="D79" s="109"/>
      <c r="E79" s="109" t="s">
        <v>832</v>
      </c>
      <c r="F79" s="119"/>
      <c r="G79" s="119" t="s">
        <v>368</v>
      </c>
    </row>
    <row r="80" customFormat="1" ht="148.5" spans="1:7">
      <c r="A80" s="108">
        <v>69</v>
      </c>
      <c r="B80" s="118"/>
      <c r="C80" s="118" t="s">
        <v>841</v>
      </c>
      <c r="D80" s="109"/>
      <c r="E80" s="109" t="s">
        <v>842</v>
      </c>
      <c r="F80" s="119"/>
      <c r="G80" s="119" t="s">
        <v>368</v>
      </c>
    </row>
    <row r="81" customFormat="1" ht="94.5" spans="1:7">
      <c r="A81" s="108">
        <v>70</v>
      </c>
      <c r="B81" s="115"/>
      <c r="C81" s="115" t="s">
        <v>852</v>
      </c>
      <c r="D81" s="115"/>
      <c r="E81" s="115" t="s">
        <v>853</v>
      </c>
      <c r="F81" s="109"/>
      <c r="G81" s="109" t="s">
        <v>780</v>
      </c>
    </row>
    <row r="82" customFormat="1" ht="108" spans="1:7">
      <c r="A82" s="108">
        <v>71</v>
      </c>
      <c r="B82" s="115"/>
      <c r="C82" s="115" t="s">
        <v>860</v>
      </c>
      <c r="D82" s="115"/>
      <c r="E82" s="115" t="s">
        <v>861</v>
      </c>
      <c r="F82" s="109"/>
      <c r="G82" s="109" t="s">
        <v>867</v>
      </c>
    </row>
    <row r="83" customFormat="1" ht="216" spans="1:7">
      <c r="A83" s="108">
        <v>72</v>
      </c>
      <c r="B83" s="115"/>
      <c r="C83" s="115" t="s">
        <v>871</v>
      </c>
      <c r="D83" s="109"/>
      <c r="E83" s="109" t="s">
        <v>872</v>
      </c>
      <c r="F83" s="109"/>
      <c r="G83" s="109" t="s">
        <v>272</v>
      </c>
    </row>
    <row r="84" customFormat="1" ht="135" spans="1:7">
      <c r="A84" s="108">
        <v>73</v>
      </c>
      <c r="B84" s="115"/>
      <c r="C84" s="115" t="s">
        <v>881</v>
      </c>
      <c r="D84" s="109"/>
      <c r="E84" s="109" t="s">
        <v>882</v>
      </c>
      <c r="F84" s="109"/>
      <c r="G84" s="109" t="s">
        <v>272</v>
      </c>
    </row>
    <row r="85" customFormat="1" ht="67.5" spans="1:7">
      <c r="A85" s="108">
        <v>74</v>
      </c>
      <c r="B85" s="118"/>
      <c r="C85" s="118" t="s">
        <v>893</v>
      </c>
      <c r="D85" s="109"/>
      <c r="E85" s="109" t="s">
        <v>894</v>
      </c>
      <c r="F85" s="119"/>
      <c r="G85" s="119" t="s">
        <v>368</v>
      </c>
    </row>
    <row r="86" customFormat="1" ht="256.5" spans="1:7">
      <c r="A86" s="108">
        <v>75</v>
      </c>
      <c r="B86" s="115"/>
      <c r="C86" s="115" t="s">
        <v>903</v>
      </c>
      <c r="D86" s="109"/>
      <c r="E86" s="109" t="s">
        <v>904</v>
      </c>
      <c r="F86" s="109"/>
      <c r="G86" s="109" t="s">
        <v>272</v>
      </c>
    </row>
    <row r="87" customFormat="1" ht="108" spans="1:7">
      <c r="A87" s="108">
        <v>76</v>
      </c>
      <c r="B87" s="122"/>
      <c r="C87" s="122" t="s">
        <v>916</v>
      </c>
      <c r="D87" s="122"/>
      <c r="E87" s="122" t="s">
        <v>917</v>
      </c>
      <c r="F87" s="115"/>
      <c r="G87" s="115" t="s">
        <v>499</v>
      </c>
    </row>
    <row r="88" customFormat="1" ht="94.5" spans="1:7">
      <c r="A88" s="108">
        <v>77</v>
      </c>
      <c r="B88" s="115"/>
      <c r="C88" s="115" t="s">
        <v>929</v>
      </c>
      <c r="D88" s="115"/>
      <c r="E88" s="115" t="s">
        <v>930</v>
      </c>
      <c r="F88" s="109"/>
      <c r="G88" s="109" t="s">
        <v>940</v>
      </c>
    </row>
    <row r="89" customFormat="1" ht="162" spans="1:7">
      <c r="A89" s="108">
        <v>78</v>
      </c>
      <c r="B89" s="115"/>
      <c r="C89" s="115" t="s">
        <v>945</v>
      </c>
      <c r="D89" s="109"/>
      <c r="E89" s="109" t="s">
        <v>946</v>
      </c>
      <c r="F89" s="109"/>
      <c r="G89" s="109" t="s">
        <v>272</v>
      </c>
    </row>
    <row r="90" customFormat="1" ht="409.5" spans="1:7">
      <c r="A90" s="108">
        <v>79</v>
      </c>
      <c r="B90" s="115"/>
      <c r="C90" s="115" t="s">
        <v>951</v>
      </c>
      <c r="D90" s="109"/>
      <c r="E90" s="109" t="s">
        <v>952</v>
      </c>
      <c r="F90" s="109"/>
      <c r="G90" s="109" t="s">
        <v>958</v>
      </c>
    </row>
    <row r="91" customFormat="1" ht="108" spans="1:7">
      <c r="A91" s="108">
        <v>80</v>
      </c>
      <c r="B91" s="115"/>
      <c r="C91" s="115" t="s">
        <v>962</v>
      </c>
      <c r="D91" s="109"/>
      <c r="E91" s="109" t="s">
        <v>963</v>
      </c>
      <c r="F91" s="109"/>
      <c r="G91" s="109" t="s">
        <v>272</v>
      </c>
    </row>
    <row r="92" customFormat="1" ht="135" spans="1:7">
      <c r="A92" s="108">
        <v>81</v>
      </c>
      <c r="B92" s="118"/>
      <c r="C92" s="118" t="s">
        <v>969</v>
      </c>
      <c r="D92" s="109"/>
      <c r="E92" s="109" t="s">
        <v>970</v>
      </c>
      <c r="F92" s="119"/>
      <c r="G92" s="119" t="s">
        <v>368</v>
      </c>
    </row>
    <row r="93" customFormat="1" ht="94.5" spans="1:7">
      <c r="A93" s="108">
        <v>82</v>
      </c>
      <c r="B93" s="111"/>
      <c r="C93" s="111" t="s">
        <v>119</v>
      </c>
      <c r="D93" s="111"/>
      <c r="E93" s="111" t="s">
        <v>120</v>
      </c>
      <c r="F93" s="117"/>
      <c r="G93" s="117" t="s">
        <v>305</v>
      </c>
    </row>
    <row r="94" customFormat="1" ht="135" spans="1:7">
      <c r="A94" s="108">
        <v>83</v>
      </c>
      <c r="B94" s="118"/>
      <c r="C94" s="118" t="s">
        <v>982</v>
      </c>
      <c r="D94" s="109"/>
      <c r="E94" s="109" t="s">
        <v>983</v>
      </c>
      <c r="F94" s="119"/>
      <c r="G94" s="119" t="s">
        <v>333</v>
      </c>
    </row>
    <row r="95" customFormat="1" ht="162" spans="1:7">
      <c r="A95" s="108">
        <v>84</v>
      </c>
      <c r="B95" s="122"/>
      <c r="C95" s="122" t="s">
        <v>991</v>
      </c>
      <c r="D95" s="113"/>
      <c r="E95" s="113" t="s">
        <v>992</v>
      </c>
      <c r="F95" s="109"/>
      <c r="G95" s="109" t="s">
        <v>321</v>
      </c>
    </row>
    <row r="96" customFormat="1" ht="54" spans="1:7">
      <c r="A96" s="108">
        <v>85</v>
      </c>
      <c r="B96" s="118"/>
      <c r="C96" s="118" t="s">
        <v>1000</v>
      </c>
      <c r="D96" s="109"/>
      <c r="E96" s="109" t="s">
        <v>1001</v>
      </c>
      <c r="F96" s="119"/>
      <c r="G96" s="119" t="s">
        <v>333</v>
      </c>
    </row>
    <row r="97" customFormat="1" ht="67.5" spans="1:7">
      <c r="A97" s="108">
        <v>86</v>
      </c>
      <c r="B97" s="115"/>
      <c r="C97" s="115" t="s">
        <v>1005</v>
      </c>
      <c r="D97" s="115"/>
      <c r="E97" s="115" t="s">
        <v>1006</v>
      </c>
      <c r="F97" s="109"/>
      <c r="G97" s="109" t="s">
        <v>940</v>
      </c>
    </row>
    <row r="98" customFormat="1" ht="94.5" spans="1:7">
      <c r="A98" s="108">
        <v>87</v>
      </c>
      <c r="B98" s="115"/>
      <c r="C98" s="115" t="s">
        <v>1014</v>
      </c>
      <c r="D98" s="109"/>
      <c r="E98" s="109" t="s">
        <v>1015</v>
      </c>
      <c r="F98" s="109"/>
      <c r="G98" s="109" t="s">
        <v>272</v>
      </c>
    </row>
    <row r="99" customFormat="1" ht="135" spans="1:7">
      <c r="A99" s="108">
        <v>88</v>
      </c>
      <c r="B99" s="115"/>
      <c r="C99" s="115" t="s">
        <v>1022</v>
      </c>
      <c r="D99" s="115"/>
      <c r="E99" s="115" t="s">
        <v>1023</v>
      </c>
      <c r="F99" s="119"/>
      <c r="G99" s="119" t="s">
        <v>333</v>
      </c>
    </row>
    <row r="100" customFormat="1" ht="67.5" spans="1:7">
      <c r="A100" s="108">
        <v>89</v>
      </c>
      <c r="B100" s="109"/>
      <c r="C100" s="109" t="s">
        <v>1028</v>
      </c>
      <c r="D100" s="122"/>
      <c r="E100" s="122" t="s">
        <v>1029</v>
      </c>
      <c r="F100" s="115"/>
      <c r="G100" s="115" t="s">
        <v>642</v>
      </c>
    </row>
    <row r="101" customFormat="1" ht="94.5" spans="1:7">
      <c r="A101" s="108">
        <v>90</v>
      </c>
      <c r="B101" s="118"/>
      <c r="C101" s="118" t="s">
        <v>1037</v>
      </c>
      <c r="D101" s="109"/>
      <c r="E101" s="109" t="s">
        <v>1038</v>
      </c>
      <c r="F101" s="119"/>
      <c r="G101" s="119" t="s">
        <v>333</v>
      </c>
    </row>
    <row r="102" customFormat="1" ht="40.5" spans="1:7">
      <c r="A102" s="108">
        <v>91</v>
      </c>
      <c r="B102" s="118"/>
      <c r="C102" s="118" t="s">
        <v>1042</v>
      </c>
      <c r="D102" s="109"/>
      <c r="E102" s="109" t="s">
        <v>1043</v>
      </c>
      <c r="F102" s="119"/>
      <c r="G102" s="119" t="s">
        <v>368</v>
      </c>
    </row>
    <row r="103" customFormat="1" ht="67.5" spans="1:7">
      <c r="A103" s="108">
        <v>92</v>
      </c>
      <c r="B103" s="118"/>
      <c r="C103" s="118" t="s">
        <v>1050</v>
      </c>
      <c r="D103" s="109"/>
      <c r="E103" s="109" t="s">
        <v>1051</v>
      </c>
      <c r="F103" s="119"/>
      <c r="G103" s="119" t="s">
        <v>333</v>
      </c>
    </row>
    <row r="104" customFormat="1" ht="189" spans="1:7">
      <c r="A104" s="108">
        <v>93</v>
      </c>
      <c r="B104" s="115"/>
      <c r="C104" s="115" t="s">
        <v>1059</v>
      </c>
      <c r="D104" s="115"/>
      <c r="E104" s="115" t="s">
        <v>1060</v>
      </c>
      <c r="F104" s="109"/>
      <c r="G104" s="109" t="s">
        <v>867</v>
      </c>
    </row>
    <row r="105" customFormat="1" ht="175.5" spans="1:7">
      <c r="A105" s="108">
        <v>94</v>
      </c>
      <c r="B105" s="109"/>
      <c r="C105" s="109" t="s">
        <v>1065</v>
      </c>
      <c r="D105" s="109"/>
      <c r="E105" s="109" t="s">
        <v>1066</v>
      </c>
      <c r="F105" s="109"/>
      <c r="G105" s="109" t="s">
        <v>221</v>
      </c>
    </row>
    <row r="106" customFormat="1" spans="1:7">
      <c r="A106" s="108"/>
      <c r="B106" s="107"/>
      <c r="C106" s="107" t="s">
        <v>1068</v>
      </c>
      <c r="D106" s="107"/>
      <c r="E106" s="107"/>
      <c r="F106" s="107"/>
      <c r="G106" s="107"/>
    </row>
    <row r="107" customFormat="1" spans="1:7">
      <c r="A107" s="108"/>
      <c r="B107" s="109"/>
      <c r="C107" s="109" t="s">
        <v>195</v>
      </c>
      <c r="D107" s="109"/>
      <c r="E107" s="109"/>
      <c r="F107" s="109"/>
      <c r="G107" s="109"/>
    </row>
    <row r="108" customFormat="1" ht="40.5" spans="1:7">
      <c r="A108" s="108">
        <v>95</v>
      </c>
      <c r="B108" s="115"/>
      <c r="C108" s="115" t="s">
        <v>14</v>
      </c>
      <c r="D108" s="115"/>
      <c r="E108" s="115" t="s">
        <v>15</v>
      </c>
      <c r="F108" s="117"/>
      <c r="G108" s="117" t="s">
        <v>305</v>
      </c>
    </row>
    <row r="109" customFormat="1" spans="1:7">
      <c r="A109" s="108"/>
      <c r="B109" s="109"/>
      <c r="C109" s="109" t="s">
        <v>248</v>
      </c>
      <c r="D109" s="109"/>
      <c r="E109" s="109"/>
      <c r="F109" s="109"/>
      <c r="G109" s="109"/>
    </row>
    <row r="110" customFormat="1" ht="135" spans="1:7">
      <c r="A110" s="108">
        <v>96</v>
      </c>
      <c r="B110" s="115"/>
      <c r="C110" s="115" t="s">
        <v>1074</v>
      </c>
      <c r="D110" s="115"/>
      <c r="E110" s="115" t="s">
        <v>1075</v>
      </c>
      <c r="F110" s="109"/>
      <c r="G110" s="109" t="s">
        <v>940</v>
      </c>
    </row>
    <row r="111" customFormat="1" spans="1:7">
      <c r="A111" s="108"/>
      <c r="B111" s="107"/>
      <c r="C111" s="107" t="s">
        <v>1090</v>
      </c>
      <c r="D111" s="107"/>
      <c r="E111" s="107"/>
      <c r="F111" s="107"/>
      <c r="G111" s="107"/>
    </row>
    <row r="112" customFormat="1" spans="1:7">
      <c r="A112" s="108"/>
      <c r="B112" s="109"/>
      <c r="C112" s="109" t="s">
        <v>195</v>
      </c>
      <c r="D112" s="109"/>
      <c r="E112" s="109"/>
      <c r="F112" s="109"/>
      <c r="G112" s="109"/>
    </row>
    <row r="113" customFormat="1" ht="216" spans="1:7">
      <c r="A113" s="108">
        <v>97</v>
      </c>
      <c r="B113" s="115"/>
      <c r="C113" s="115" t="s">
        <v>1091</v>
      </c>
      <c r="D113" s="115"/>
      <c r="E113" s="115" t="s">
        <v>19</v>
      </c>
      <c r="F113" s="117"/>
      <c r="G113" s="117" t="s">
        <v>305</v>
      </c>
    </row>
    <row r="114" customFormat="1" ht="108" spans="1:7">
      <c r="A114" s="108">
        <v>98</v>
      </c>
      <c r="B114" s="109"/>
      <c r="C114" s="109" t="s">
        <v>1100</v>
      </c>
      <c r="D114" s="109"/>
      <c r="E114" s="109" t="s">
        <v>1101</v>
      </c>
      <c r="F114" s="109"/>
      <c r="G114" s="109" t="s">
        <v>209</v>
      </c>
    </row>
    <row r="115" customFormat="1" ht="108" spans="1:7">
      <c r="A115" s="108">
        <v>99</v>
      </c>
      <c r="B115" s="115"/>
      <c r="C115" s="115" t="s">
        <v>1107</v>
      </c>
      <c r="D115" s="115"/>
      <c r="E115" s="115" t="s">
        <v>1108</v>
      </c>
      <c r="F115" s="109"/>
      <c r="G115" s="109" t="s">
        <v>763</v>
      </c>
    </row>
    <row r="116" customFormat="1" ht="216" spans="1:7">
      <c r="A116" s="108">
        <v>100</v>
      </c>
      <c r="B116" s="115"/>
      <c r="C116" s="115" t="s">
        <v>1117</v>
      </c>
      <c r="D116" s="109"/>
      <c r="E116" s="109" t="s">
        <v>1118</v>
      </c>
      <c r="F116" s="109"/>
      <c r="G116" s="109" t="s">
        <v>272</v>
      </c>
    </row>
    <row r="117" customFormat="1" ht="108" spans="1:7">
      <c r="A117" s="108">
        <v>101</v>
      </c>
      <c r="B117" s="115"/>
      <c r="C117" s="115" t="s">
        <v>1125</v>
      </c>
      <c r="D117" s="115"/>
      <c r="E117" s="115" t="s">
        <v>1126</v>
      </c>
      <c r="F117" s="109"/>
      <c r="G117" s="109" t="s">
        <v>763</v>
      </c>
    </row>
    <row r="118" customFormat="1" ht="108" spans="1:7">
      <c r="A118" s="108">
        <v>102</v>
      </c>
      <c r="B118" s="115"/>
      <c r="C118" s="115" t="s">
        <v>1130</v>
      </c>
      <c r="D118" s="109"/>
      <c r="E118" s="109" t="s">
        <v>1131</v>
      </c>
      <c r="F118" s="109"/>
      <c r="G118" s="109" t="s">
        <v>378</v>
      </c>
    </row>
    <row r="119" customFormat="1" ht="216" spans="1:7">
      <c r="A119" s="108">
        <v>103</v>
      </c>
      <c r="B119" s="124"/>
      <c r="C119" s="124" t="s">
        <v>1142</v>
      </c>
      <c r="D119" s="124"/>
      <c r="E119" s="124" t="s">
        <v>1143</v>
      </c>
      <c r="F119" s="109"/>
      <c r="G119" s="109" t="s">
        <v>1151</v>
      </c>
    </row>
    <row r="120" customFormat="1" ht="162" spans="1:7">
      <c r="A120" s="108">
        <v>104</v>
      </c>
      <c r="B120" s="115"/>
      <c r="C120" s="115" t="s">
        <v>1154</v>
      </c>
      <c r="D120" s="115"/>
      <c r="E120" s="115" t="s">
        <v>1155</v>
      </c>
      <c r="F120" s="109"/>
      <c r="G120" s="109" t="s">
        <v>378</v>
      </c>
    </row>
    <row r="121" customFormat="1" ht="94.5" spans="1:7">
      <c r="A121" s="108">
        <v>105</v>
      </c>
      <c r="B121" s="118"/>
      <c r="C121" s="118" t="s">
        <v>1157</v>
      </c>
      <c r="D121" s="118"/>
      <c r="E121" s="118" t="s">
        <v>1158</v>
      </c>
      <c r="F121" s="119"/>
      <c r="G121" s="119" t="s">
        <v>333</v>
      </c>
    </row>
    <row r="122" customFormat="1" ht="270" spans="1:7">
      <c r="A122" s="108">
        <v>106</v>
      </c>
      <c r="B122" s="109"/>
      <c r="C122" s="109" t="s">
        <v>1169</v>
      </c>
      <c r="D122" s="125"/>
      <c r="E122" s="125" t="s">
        <v>1170</v>
      </c>
      <c r="F122" s="109"/>
      <c r="G122" s="109" t="s">
        <v>1175</v>
      </c>
    </row>
    <row r="123" customFormat="1" ht="67.5" spans="1:7">
      <c r="A123" s="108">
        <v>107</v>
      </c>
      <c r="B123" s="109"/>
      <c r="C123" s="109" t="s">
        <v>1179</v>
      </c>
      <c r="D123" s="109"/>
      <c r="E123" s="109" t="s">
        <v>1180</v>
      </c>
      <c r="F123" s="120"/>
      <c r="G123" s="120" t="s">
        <v>487</v>
      </c>
    </row>
    <row r="124" customFormat="1" ht="54" spans="1:7">
      <c r="A124" s="108">
        <v>108</v>
      </c>
      <c r="B124" s="109"/>
      <c r="C124" s="109" t="s">
        <v>1190</v>
      </c>
      <c r="D124" s="109"/>
      <c r="E124" s="109" t="s">
        <v>1191</v>
      </c>
      <c r="F124" s="120"/>
      <c r="G124" s="120" t="s">
        <v>487</v>
      </c>
    </row>
    <row r="125" customFormat="1" ht="216" spans="1:7">
      <c r="A125" s="108">
        <v>109</v>
      </c>
      <c r="B125" s="115"/>
      <c r="C125" s="115" t="s">
        <v>1203</v>
      </c>
      <c r="D125" s="115"/>
      <c r="E125" s="115" t="s">
        <v>1204</v>
      </c>
      <c r="F125" s="109"/>
      <c r="G125" s="109" t="s">
        <v>1213</v>
      </c>
    </row>
    <row r="126" customFormat="1" ht="175.5" spans="1:7">
      <c r="A126" s="108">
        <v>110</v>
      </c>
      <c r="B126" s="115"/>
      <c r="C126" s="115" t="s">
        <v>1217</v>
      </c>
      <c r="D126" s="109"/>
      <c r="E126" s="109" t="s">
        <v>1218</v>
      </c>
      <c r="F126" s="109"/>
      <c r="G126" s="109" t="s">
        <v>272</v>
      </c>
    </row>
    <row r="127" customFormat="1" ht="94.5" spans="1:7">
      <c r="A127" s="108">
        <v>111</v>
      </c>
      <c r="B127" s="115"/>
      <c r="C127" s="115" t="s">
        <v>1225</v>
      </c>
      <c r="D127" s="123"/>
      <c r="E127" s="123" t="s">
        <v>1226</v>
      </c>
      <c r="F127" s="109"/>
      <c r="G127" s="109" t="s">
        <v>378</v>
      </c>
    </row>
    <row r="128" customFormat="1" ht="148.5" spans="1:7">
      <c r="A128" s="108">
        <v>112</v>
      </c>
      <c r="B128" s="112"/>
      <c r="C128" s="112" t="s">
        <v>1237</v>
      </c>
      <c r="D128" s="110"/>
      <c r="E128" s="110" t="s">
        <v>1238</v>
      </c>
      <c r="F128" s="109"/>
      <c r="G128" s="109" t="s">
        <v>221</v>
      </c>
    </row>
    <row r="129" customFormat="1" ht="81" spans="1:7">
      <c r="A129" s="108">
        <v>113</v>
      </c>
      <c r="B129" s="109"/>
      <c r="C129" s="109" t="s">
        <v>1243</v>
      </c>
      <c r="D129" s="109"/>
      <c r="E129" s="109" t="s">
        <v>1244</v>
      </c>
      <c r="F129" s="109"/>
      <c r="G129" s="109" t="s">
        <v>209</v>
      </c>
    </row>
    <row r="130" customFormat="1" ht="121.5" spans="1:7">
      <c r="A130" s="108">
        <v>114</v>
      </c>
      <c r="B130" s="109"/>
      <c r="C130" s="109" t="s">
        <v>1257</v>
      </c>
      <c r="D130" s="109"/>
      <c r="E130" s="109" t="s">
        <v>1258</v>
      </c>
      <c r="F130" s="120"/>
      <c r="G130" s="120" t="s">
        <v>487</v>
      </c>
    </row>
    <row r="131" customFormat="1" ht="121.5" spans="1:7">
      <c r="A131" s="108">
        <v>115</v>
      </c>
      <c r="B131" s="109"/>
      <c r="C131" s="109" t="s">
        <v>1267</v>
      </c>
      <c r="D131" s="109"/>
      <c r="E131" s="109" t="s">
        <v>1268</v>
      </c>
      <c r="F131" s="120"/>
      <c r="G131" s="120" t="s">
        <v>487</v>
      </c>
    </row>
    <row r="132" customFormat="1" ht="108" spans="1:7">
      <c r="A132" s="108">
        <v>116</v>
      </c>
      <c r="B132" s="115"/>
      <c r="C132" s="115" t="s">
        <v>1273</v>
      </c>
      <c r="D132" s="115"/>
      <c r="E132" s="115" t="s">
        <v>1274</v>
      </c>
      <c r="F132" s="109"/>
      <c r="G132" s="109" t="s">
        <v>763</v>
      </c>
    </row>
    <row r="133" customFormat="1" ht="175.5" spans="1:7">
      <c r="A133" s="108">
        <v>117</v>
      </c>
      <c r="B133" s="115"/>
      <c r="C133" s="115" t="s">
        <v>1282</v>
      </c>
      <c r="D133" s="123"/>
      <c r="E133" s="123" t="s">
        <v>1283</v>
      </c>
      <c r="F133" s="109"/>
      <c r="G133" s="109" t="s">
        <v>1291</v>
      </c>
    </row>
    <row r="134" customFormat="1" ht="108" spans="1:7">
      <c r="A134" s="108">
        <v>118</v>
      </c>
      <c r="B134" s="118"/>
      <c r="C134" s="118" t="s">
        <v>1296</v>
      </c>
      <c r="D134" s="109"/>
      <c r="E134" s="109" t="s">
        <v>1297</v>
      </c>
      <c r="F134" s="119"/>
      <c r="G134" s="119" t="s">
        <v>333</v>
      </c>
    </row>
    <row r="135" customFormat="1" ht="148.5" spans="1:7">
      <c r="A135" s="108">
        <v>119</v>
      </c>
      <c r="B135" s="118"/>
      <c r="C135" s="118" t="s">
        <v>1303</v>
      </c>
      <c r="D135" s="109"/>
      <c r="E135" s="109" t="s">
        <v>1304</v>
      </c>
      <c r="F135" s="119"/>
      <c r="G135" s="119" t="s">
        <v>333</v>
      </c>
    </row>
    <row r="136" customFormat="1" ht="94.5" spans="1:7">
      <c r="A136" s="108">
        <v>120</v>
      </c>
      <c r="B136" s="115"/>
      <c r="C136" s="115" t="s">
        <v>1312</v>
      </c>
      <c r="D136" s="109"/>
      <c r="E136" s="109" t="s">
        <v>1313</v>
      </c>
      <c r="F136" s="109"/>
      <c r="G136" s="109" t="s">
        <v>272</v>
      </c>
    </row>
    <row r="137" customFormat="1" ht="94.5" spans="1:7">
      <c r="A137" s="108">
        <v>121</v>
      </c>
      <c r="B137" s="115"/>
      <c r="C137" s="115" t="s">
        <v>1320</v>
      </c>
      <c r="D137" s="109"/>
      <c r="E137" s="109" t="s">
        <v>1321</v>
      </c>
      <c r="F137" s="109"/>
      <c r="G137" s="109" t="s">
        <v>272</v>
      </c>
    </row>
    <row r="138" customFormat="1" ht="135" spans="1:7">
      <c r="A138" s="108">
        <v>122</v>
      </c>
      <c r="B138" s="115"/>
      <c r="C138" s="115" t="s">
        <v>1330</v>
      </c>
      <c r="D138" s="109"/>
      <c r="E138" s="109" t="s">
        <v>1331</v>
      </c>
      <c r="F138" s="109"/>
      <c r="G138" s="109" t="s">
        <v>272</v>
      </c>
    </row>
    <row r="139" customFormat="1" ht="135" spans="1:7">
      <c r="A139" s="108">
        <v>123</v>
      </c>
      <c r="B139" s="115"/>
      <c r="C139" s="115" t="s">
        <v>1337</v>
      </c>
      <c r="D139" s="109"/>
      <c r="E139" s="109" t="s">
        <v>1339</v>
      </c>
      <c r="F139" s="109"/>
      <c r="G139" s="109" t="s">
        <v>272</v>
      </c>
    </row>
    <row r="140" customFormat="1" ht="175.5" spans="1:7">
      <c r="A140" s="108">
        <v>124</v>
      </c>
      <c r="B140" s="115"/>
      <c r="C140" s="115" t="s">
        <v>1345</v>
      </c>
      <c r="D140" s="109"/>
      <c r="E140" s="109" t="s">
        <v>1346</v>
      </c>
      <c r="F140" s="109"/>
      <c r="G140" s="109" t="s">
        <v>378</v>
      </c>
    </row>
    <row r="141" customFormat="1" ht="243" spans="1:7">
      <c r="A141" s="108">
        <v>125</v>
      </c>
      <c r="B141" s="118"/>
      <c r="C141" s="118" t="s">
        <v>1353</v>
      </c>
      <c r="D141" s="109"/>
      <c r="E141" s="109" t="s">
        <v>1354</v>
      </c>
      <c r="F141" s="119"/>
      <c r="G141" s="119" t="s">
        <v>368</v>
      </c>
    </row>
    <row r="142" customFormat="1" ht="148.5" spans="1:7">
      <c r="A142" s="108">
        <v>126</v>
      </c>
      <c r="B142" s="110"/>
      <c r="C142" s="110" t="s">
        <v>1361</v>
      </c>
      <c r="D142" s="110"/>
      <c r="E142" s="110" t="s">
        <v>23</v>
      </c>
      <c r="F142" s="117"/>
      <c r="G142" s="117" t="s">
        <v>305</v>
      </c>
    </row>
    <row r="143" customFormat="1" ht="94.5" spans="1:7">
      <c r="A143" s="108">
        <v>127</v>
      </c>
      <c r="B143" s="111"/>
      <c r="C143" s="111" t="s">
        <v>1371</v>
      </c>
      <c r="D143" s="111"/>
      <c r="E143" s="111" t="s">
        <v>27</v>
      </c>
      <c r="F143" s="117"/>
      <c r="G143" s="117" t="s">
        <v>305</v>
      </c>
    </row>
    <row r="144" customFormat="1" ht="135" spans="1:7">
      <c r="A144" s="108">
        <v>128</v>
      </c>
      <c r="B144" s="110"/>
      <c r="C144" s="110" t="s">
        <v>1378</v>
      </c>
      <c r="D144" s="113"/>
      <c r="E144" s="113" t="s">
        <v>1379</v>
      </c>
      <c r="F144" s="109"/>
      <c r="G144" s="109" t="s">
        <v>221</v>
      </c>
    </row>
    <row r="145" customFormat="1" ht="148.5" spans="1:7">
      <c r="A145" s="108">
        <v>129</v>
      </c>
      <c r="B145" s="109"/>
      <c r="C145" s="109" t="s">
        <v>1387</v>
      </c>
      <c r="D145" s="109"/>
      <c r="E145" s="109" t="s">
        <v>1388</v>
      </c>
      <c r="F145" s="109"/>
      <c r="G145" s="109" t="s">
        <v>209</v>
      </c>
    </row>
    <row r="146" customFormat="1" ht="135" spans="1:7">
      <c r="A146" s="108">
        <v>130</v>
      </c>
      <c r="B146" s="109"/>
      <c r="C146" s="109" t="s">
        <v>1398</v>
      </c>
      <c r="D146" s="109"/>
      <c r="E146" s="109" t="s">
        <v>1399</v>
      </c>
      <c r="F146" s="109"/>
      <c r="G146" s="109" t="s">
        <v>209</v>
      </c>
    </row>
    <row r="147" customFormat="1" ht="162" spans="1:7">
      <c r="A147" s="108">
        <v>131</v>
      </c>
      <c r="B147" s="109"/>
      <c r="C147" s="109" t="s">
        <v>1405</v>
      </c>
      <c r="D147" s="109"/>
      <c r="E147" s="109" t="s">
        <v>1406</v>
      </c>
      <c r="F147" s="109"/>
      <c r="G147" s="109" t="s">
        <v>209</v>
      </c>
    </row>
    <row r="148" customFormat="1" ht="108" spans="1:7">
      <c r="A148" s="108">
        <v>132</v>
      </c>
      <c r="B148" s="109"/>
      <c r="C148" s="109" t="s">
        <v>1416</v>
      </c>
      <c r="D148" s="109"/>
      <c r="E148" s="109" t="s">
        <v>1417</v>
      </c>
      <c r="F148" s="109"/>
      <c r="G148" s="109" t="s">
        <v>209</v>
      </c>
    </row>
    <row r="149" customFormat="1" ht="54" spans="1:7">
      <c r="A149" s="108">
        <v>133</v>
      </c>
      <c r="B149" s="109"/>
      <c r="C149" s="109" t="s">
        <v>1421</v>
      </c>
      <c r="D149" s="109"/>
      <c r="E149" s="109" t="s">
        <v>1422</v>
      </c>
      <c r="F149" s="109"/>
      <c r="G149" s="109" t="s">
        <v>209</v>
      </c>
    </row>
    <row r="150" customFormat="1" ht="121.5" spans="1:7">
      <c r="A150" s="108">
        <v>134</v>
      </c>
      <c r="B150" s="115"/>
      <c r="C150" s="115" t="s">
        <v>1431</v>
      </c>
      <c r="D150" s="115"/>
      <c r="E150" s="115" t="s">
        <v>1432</v>
      </c>
      <c r="F150" s="109"/>
      <c r="G150" s="109" t="s">
        <v>763</v>
      </c>
    </row>
    <row r="151" customFormat="1" ht="189" spans="1:7">
      <c r="A151" s="108">
        <v>135</v>
      </c>
      <c r="B151" s="118"/>
      <c r="C151" s="118" t="s">
        <v>1442</v>
      </c>
      <c r="D151" s="109"/>
      <c r="E151" s="109" t="s">
        <v>1443</v>
      </c>
      <c r="F151" s="119"/>
      <c r="G151" s="119" t="s">
        <v>333</v>
      </c>
    </row>
    <row r="152" customFormat="1" ht="67.5" spans="1:7">
      <c r="A152" s="108">
        <v>136</v>
      </c>
      <c r="B152" s="109"/>
      <c r="C152" s="109" t="s">
        <v>1450</v>
      </c>
      <c r="D152" s="109"/>
      <c r="E152" s="109" t="s">
        <v>1451</v>
      </c>
      <c r="F152" s="109"/>
      <c r="G152" s="109" t="s">
        <v>209</v>
      </c>
    </row>
    <row r="153" customFormat="1" ht="81" spans="1:7">
      <c r="A153" s="108">
        <v>137</v>
      </c>
      <c r="B153" s="109"/>
      <c r="C153" s="109" t="s">
        <v>1458</v>
      </c>
      <c r="D153" s="115"/>
      <c r="E153" s="115" t="s">
        <v>1459</v>
      </c>
      <c r="F153" s="109"/>
      <c r="G153" s="109" t="s">
        <v>209</v>
      </c>
    </row>
    <row r="154" customFormat="1" ht="135" spans="1:7">
      <c r="A154" s="108">
        <v>138</v>
      </c>
      <c r="B154" s="115"/>
      <c r="C154" s="115" t="s">
        <v>1465</v>
      </c>
      <c r="D154" s="115"/>
      <c r="E154" s="115" t="s">
        <v>1466</v>
      </c>
      <c r="F154" s="109"/>
      <c r="G154" s="109" t="s">
        <v>763</v>
      </c>
    </row>
    <row r="155" customFormat="1" ht="121.5" spans="1:7">
      <c r="A155" s="108">
        <v>139</v>
      </c>
      <c r="B155" s="115"/>
      <c r="C155" s="115" t="s">
        <v>1476</v>
      </c>
      <c r="D155" s="109"/>
      <c r="E155" s="109" t="s">
        <v>1477</v>
      </c>
      <c r="F155" s="109"/>
      <c r="G155" s="109" t="s">
        <v>378</v>
      </c>
    </row>
    <row r="156" customFormat="1" ht="121.5" spans="1:7">
      <c r="A156" s="108">
        <v>140</v>
      </c>
      <c r="B156" s="115"/>
      <c r="C156" s="115" t="s">
        <v>1483</v>
      </c>
      <c r="D156" s="109"/>
      <c r="E156" s="109" t="s">
        <v>1484</v>
      </c>
      <c r="F156" s="109"/>
      <c r="G156" s="109" t="s">
        <v>378</v>
      </c>
    </row>
    <row r="157" customFormat="1" ht="135" spans="1:7">
      <c r="A157" s="108">
        <v>141</v>
      </c>
      <c r="B157" s="115"/>
      <c r="C157" s="115" t="s">
        <v>1490</v>
      </c>
      <c r="D157" s="115"/>
      <c r="E157" s="115" t="s">
        <v>1491</v>
      </c>
      <c r="F157" s="109"/>
      <c r="G157" s="109" t="s">
        <v>378</v>
      </c>
    </row>
    <row r="158" customFormat="1" ht="108" spans="1:7">
      <c r="A158" s="108">
        <v>142</v>
      </c>
      <c r="B158" s="115"/>
      <c r="C158" s="115" t="s">
        <v>1499</v>
      </c>
      <c r="D158" s="109"/>
      <c r="E158" s="109" t="s">
        <v>1500</v>
      </c>
      <c r="F158" s="109"/>
      <c r="G158" s="109" t="s">
        <v>378</v>
      </c>
    </row>
    <row r="159" customFormat="1" ht="81" spans="1:7">
      <c r="A159" s="108">
        <v>143</v>
      </c>
      <c r="B159" s="109"/>
      <c r="C159" s="109" t="s">
        <v>1507</v>
      </c>
      <c r="D159" s="109"/>
      <c r="E159" s="109" t="s">
        <v>1508</v>
      </c>
      <c r="F159" s="120"/>
      <c r="G159" s="120" t="s">
        <v>487</v>
      </c>
    </row>
    <row r="160" customFormat="1" ht="148.5" spans="1:7">
      <c r="A160" s="108">
        <v>144</v>
      </c>
      <c r="B160" s="118"/>
      <c r="C160" s="118" t="s">
        <v>1515</v>
      </c>
      <c r="D160" s="109"/>
      <c r="E160" s="109" t="s">
        <v>1516</v>
      </c>
      <c r="F160" s="119"/>
      <c r="G160" s="119" t="s">
        <v>368</v>
      </c>
    </row>
    <row r="161" customFormat="1" ht="121.5" spans="1:7">
      <c r="A161" s="108">
        <v>145</v>
      </c>
      <c r="B161" s="110"/>
      <c r="C161" s="110" t="s">
        <v>1526</v>
      </c>
      <c r="D161" s="110"/>
      <c r="E161" s="110" t="s">
        <v>31</v>
      </c>
      <c r="F161" s="117"/>
      <c r="G161" s="117" t="s">
        <v>305</v>
      </c>
    </row>
    <row r="162" customFormat="1" ht="94.5" spans="1:7">
      <c r="A162" s="108">
        <v>146</v>
      </c>
      <c r="B162" s="111"/>
      <c r="C162" s="111" t="s">
        <v>1534</v>
      </c>
      <c r="D162" s="111"/>
      <c r="E162" s="111" t="s">
        <v>35</v>
      </c>
      <c r="F162" s="117"/>
      <c r="G162" s="117" t="s">
        <v>305</v>
      </c>
    </row>
    <row r="163" customFormat="1" ht="67.5" spans="1:7">
      <c r="A163" s="108">
        <v>147</v>
      </c>
      <c r="B163" s="109"/>
      <c r="C163" s="109" t="s">
        <v>38</v>
      </c>
      <c r="D163" s="115"/>
      <c r="E163" s="115" t="s">
        <v>39</v>
      </c>
      <c r="F163" s="117"/>
      <c r="G163" s="117" t="s">
        <v>305</v>
      </c>
    </row>
    <row r="164" customFormat="1" ht="135" spans="1:7">
      <c r="A164" s="108">
        <v>148</v>
      </c>
      <c r="B164" s="115"/>
      <c r="C164" s="115" t="s">
        <v>1547</v>
      </c>
      <c r="D164" s="109"/>
      <c r="E164" s="109" t="s">
        <v>1548</v>
      </c>
      <c r="F164" s="119"/>
      <c r="G164" s="119" t="s">
        <v>333</v>
      </c>
    </row>
    <row r="165" customFormat="1" ht="94.5" spans="1:7">
      <c r="A165" s="108">
        <v>149</v>
      </c>
      <c r="B165" s="115"/>
      <c r="C165" s="115" t="s">
        <v>1553</v>
      </c>
      <c r="D165" s="109"/>
      <c r="E165" s="109" t="s">
        <v>1554</v>
      </c>
      <c r="F165" s="109"/>
      <c r="G165" s="109" t="s">
        <v>272</v>
      </c>
    </row>
    <row r="166" customFormat="1" ht="108" spans="1:7">
      <c r="A166" s="108">
        <v>150</v>
      </c>
      <c r="B166" s="118"/>
      <c r="C166" s="118" t="s">
        <v>1562</v>
      </c>
      <c r="D166" s="109"/>
      <c r="E166" s="109" t="s">
        <v>1563</v>
      </c>
      <c r="F166" s="119"/>
      <c r="G166" s="119" t="s">
        <v>333</v>
      </c>
    </row>
    <row r="167" customFormat="1" ht="108" spans="1:7">
      <c r="A167" s="108">
        <v>151</v>
      </c>
      <c r="B167" s="111"/>
      <c r="C167" s="111" t="s">
        <v>87</v>
      </c>
      <c r="D167" s="111"/>
      <c r="E167" s="111" t="s">
        <v>88</v>
      </c>
      <c r="F167" s="117"/>
      <c r="G167" s="117" t="s">
        <v>305</v>
      </c>
    </row>
    <row r="168" customFormat="1" ht="121.5" spans="1:7">
      <c r="A168" s="108">
        <v>152</v>
      </c>
      <c r="B168" s="118"/>
      <c r="C168" s="118" t="s">
        <v>1577</v>
      </c>
      <c r="D168" s="109"/>
      <c r="E168" s="109" t="s">
        <v>1578</v>
      </c>
      <c r="F168" s="119"/>
      <c r="G168" s="119" t="s">
        <v>368</v>
      </c>
    </row>
    <row r="169" customFormat="1" ht="108" spans="1:7">
      <c r="A169" s="108">
        <v>153</v>
      </c>
      <c r="B169" s="115"/>
      <c r="C169" s="115" t="s">
        <v>1586</v>
      </c>
      <c r="D169" s="109"/>
      <c r="E169" s="109" t="s">
        <v>1587</v>
      </c>
      <c r="F169" s="109"/>
      <c r="G169" s="109" t="s">
        <v>272</v>
      </c>
    </row>
    <row r="170" customFormat="1" ht="189" spans="1:7">
      <c r="A170" s="108">
        <v>154</v>
      </c>
      <c r="B170" s="115"/>
      <c r="C170" s="115" t="s">
        <v>1595</v>
      </c>
      <c r="D170" s="109"/>
      <c r="E170" s="109" t="s">
        <v>1596</v>
      </c>
      <c r="F170" s="109"/>
      <c r="G170" s="109" t="s">
        <v>272</v>
      </c>
    </row>
    <row r="171" customFormat="1" ht="135" spans="1:7">
      <c r="A171" s="108">
        <v>155</v>
      </c>
      <c r="B171" s="115"/>
      <c r="C171" s="115" t="s">
        <v>1602</v>
      </c>
      <c r="D171" s="109"/>
      <c r="E171" s="109" t="s">
        <v>1603</v>
      </c>
      <c r="F171" s="109"/>
      <c r="G171" s="109" t="s">
        <v>378</v>
      </c>
    </row>
    <row r="172" customFormat="1" ht="81" spans="1:7">
      <c r="A172" s="108">
        <v>156</v>
      </c>
      <c r="B172" s="115"/>
      <c r="C172" s="115" t="s">
        <v>1615</v>
      </c>
      <c r="D172" s="115"/>
      <c r="E172" s="115" t="s">
        <v>1616</v>
      </c>
      <c r="F172" s="109"/>
      <c r="G172" s="109" t="s">
        <v>378</v>
      </c>
    </row>
    <row r="173" customFormat="1" ht="108" spans="1:7">
      <c r="A173" s="108">
        <v>157</v>
      </c>
      <c r="B173" s="118"/>
      <c r="C173" s="118" t="s">
        <v>1627</v>
      </c>
      <c r="D173" s="109"/>
      <c r="E173" s="109" t="s">
        <v>1628</v>
      </c>
      <c r="F173" s="119"/>
      <c r="G173" s="119" t="s">
        <v>333</v>
      </c>
    </row>
    <row r="174" customFormat="1" ht="283.5" spans="1:7">
      <c r="A174" s="108">
        <v>158</v>
      </c>
      <c r="B174" s="118"/>
      <c r="C174" s="118" t="s">
        <v>1634</v>
      </c>
      <c r="D174" s="109"/>
      <c r="E174" s="109" t="s">
        <v>1635</v>
      </c>
      <c r="F174" s="119"/>
      <c r="G174" s="119" t="s">
        <v>368</v>
      </c>
    </row>
    <row r="175" customFormat="1" ht="81" spans="1:7">
      <c r="A175" s="108">
        <v>159</v>
      </c>
      <c r="B175" s="115"/>
      <c r="C175" s="115" t="s">
        <v>1639</v>
      </c>
      <c r="D175" s="109"/>
      <c r="E175" s="109" t="s">
        <v>1640</v>
      </c>
      <c r="F175" s="119"/>
      <c r="G175" s="119" t="s">
        <v>368</v>
      </c>
    </row>
    <row r="176" customFormat="1" ht="81" spans="1:7">
      <c r="A176" s="108">
        <v>160</v>
      </c>
      <c r="B176" s="115"/>
      <c r="C176" s="115" t="s">
        <v>42</v>
      </c>
      <c r="D176" s="115"/>
      <c r="E176" s="115" t="s">
        <v>43</v>
      </c>
      <c r="F176" s="117"/>
      <c r="G176" s="117" t="s">
        <v>305</v>
      </c>
    </row>
    <row r="177" customFormat="1" ht="81" spans="1:7">
      <c r="A177" s="108">
        <v>161</v>
      </c>
      <c r="B177" s="111"/>
      <c r="C177" s="111" t="s">
        <v>1650</v>
      </c>
      <c r="D177" s="110"/>
      <c r="E177" s="110" t="s">
        <v>47</v>
      </c>
      <c r="F177" s="117"/>
      <c r="G177" s="117" t="s">
        <v>305</v>
      </c>
    </row>
    <row r="178" customFormat="1" ht="94.5" spans="1:7">
      <c r="A178" s="108">
        <v>162</v>
      </c>
      <c r="B178" s="111"/>
      <c r="C178" s="111" t="s">
        <v>49</v>
      </c>
      <c r="D178" s="111"/>
      <c r="E178" s="111" t="s">
        <v>50</v>
      </c>
      <c r="F178" s="117"/>
      <c r="G178" s="117" t="s">
        <v>305</v>
      </c>
    </row>
    <row r="179" customFormat="1" ht="189" spans="1:7">
      <c r="A179" s="108">
        <v>163</v>
      </c>
      <c r="B179" s="110"/>
      <c r="C179" s="110" t="s">
        <v>89</v>
      </c>
      <c r="D179" s="110"/>
      <c r="E179" s="110" t="s">
        <v>90</v>
      </c>
      <c r="F179" s="109"/>
      <c r="G179" s="109" t="s">
        <v>1663</v>
      </c>
    </row>
    <row r="180" customFormat="1" ht="94.5" spans="1:7">
      <c r="A180" s="108">
        <v>164</v>
      </c>
      <c r="B180" s="115"/>
      <c r="C180" s="115" t="s">
        <v>1666</v>
      </c>
      <c r="D180" s="115"/>
      <c r="E180" s="115" t="s">
        <v>94</v>
      </c>
      <c r="F180" s="109"/>
      <c r="G180" s="109" t="s">
        <v>1663</v>
      </c>
    </row>
    <row r="181" customFormat="1" ht="243" spans="1:7">
      <c r="A181" s="108">
        <v>165</v>
      </c>
      <c r="B181" s="109"/>
      <c r="C181" s="109" t="s">
        <v>1671</v>
      </c>
      <c r="D181" s="125"/>
      <c r="E181" s="125" t="s">
        <v>1672</v>
      </c>
      <c r="F181" s="109"/>
      <c r="G181" s="109" t="s">
        <v>221</v>
      </c>
    </row>
    <row r="182" customFormat="1" ht="216" spans="1:7">
      <c r="A182" s="108">
        <v>166</v>
      </c>
      <c r="B182" s="124"/>
      <c r="C182" s="124" t="s">
        <v>1680</v>
      </c>
      <c r="D182" s="124"/>
      <c r="E182" s="124" t="s">
        <v>1681</v>
      </c>
      <c r="F182" s="109"/>
      <c r="G182" s="109" t="s">
        <v>221</v>
      </c>
    </row>
    <row r="183" customFormat="1" ht="94.5" spans="1:7">
      <c r="A183" s="108">
        <v>167</v>
      </c>
      <c r="B183" s="109"/>
      <c r="C183" s="109" t="s">
        <v>1688</v>
      </c>
      <c r="D183" s="109"/>
      <c r="E183" s="109" t="s">
        <v>1689</v>
      </c>
      <c r="F183" s="109"/>
      <c r="G183" s="109" t="s">
        <v>209</v>
      </c>
    </row>
    <row r="184" customFormat="1" ht="121.5" spans="1:7">
      <c r="A184" s="108">
        <v>168</v>
      </c>
      <c r="B184" s="109"/>
      <c r="C184" s="109" t="s">
        <v>1693</v>
      </c>
      <c r="D184" s="109"/>
      <c r="E184" s="109" t="s">
        <v>1694</v>
      </c>
      <c r="F184" s="109"/>
      <c r="G184" s="109" t="s">
        <v>209</v>
      </c>
    </row>
    <row r="185" customFormat="1" ht="94.5" spans="1:7">
      <c r="A185" s="108">
        <v>169</v>
      </c>
      <c r="B185" s="109"/>
      <c r="C185" s="109" t="s">
        <v>1702</v>
      </c>
      <c r="D185" s="109"/>
      <c r="E185" s="109" t="s">
        <v>1703</v>
      </c>
      <c r="F185" s="109"/>
      <c r="G185" s="109" t="s">
        <v>209</v>
      </c>
    </row>
    <row r="186" customFormat="1" ht="81" spans="1:7">
      <c r="A186" s="108">
        <v>170</v>
      </c>
      <c r="B186" s="109"/>
      <c r="C186" s="109" t="s">
        <v>1710</v>
      </c>
      <c r="D186" s="115"/>
      <c r="E186" s="115" t="s">
        <v>1711</v>
      </c>
      <c r="F186" s="109"/>
      <c r="G186" s="109" t="s">
        <v>209</v>
      </c>
    </row>
    <row r="187" customFormat="1" ht="81" spans="1:7">
      <c r="A187" s="108">
        <v>171</v>
      </c>
      <c r="B187" s="115"/>
      <c r="C187" s="115" t="s">
        <v>1719</v>
      </c>
      <c r="D187" s="115"/>
      <c r="E187" s="115" t="s">
        <v>1720</v>
      </c>
      <c r="F187" s="109"/>
      <c r="G187" s="109" t="s">
        <v>763</v>
      </c>
    </row>
    <row r="188" customFormat="1" ht="94.5" spans="1:7">
      <c r="A188" s="108">
        <v>172</v>
      </c>
      <c r="B188" s="109"/>
      <c r="C188" s="109" t="s">
        <v>1726</v>
      </c>
      <c r="D188" s="109"/>
      <c r="E188" s="109" t="s">
        <v>1727</v>
      </c>
      <c r="F188" s="120"/>
      <c r="G188" s="120" t="s">
        <v>487</v>
      </c>
    </row>
    <row r="189" customFormat="1" ht="135" spans="1:7">
      <c r="A189" s="108">
        <v>173</v>
      </c>
      <c r="B189" s="115"/>
      <c r="C189" s="115" t="s">
        <v>1735</v>
      </c>
      <c r="D189" s="115"/>
      <c r="E189" s="115" t="s">
        <v>1736</v>
      </c>
      <c r="F189" s="109"/>
      <c r="G189" s="109" t="s">
        <v>378</v>
      </c>
    </row>
    <row r="190" customFormat="1" ht="148.5" spans="1:7">
      <c r="A190" s="108">
        <v>174</v>
      </c>
      <c r="B190" s="109"/>
      <c r="C190" s="109" t="s">
        <v>1745</v>
      </c>
      <c r="D190" s="109"/>
      <c r="E190" s="109" t="s">
        <v>1746</v>
      </c>
      <c r="F190" s="109"/>
      <c r="G190" s="109" t="s">
        <v>209</v>
      </c>
    </row>
    <row r="191" customFormat="1" ht="108" spans="1:7">
      <c r="A191" s="108">
        <v>175</v>
      </c>
      <c r="B191" s="115"/>
      <c r="C191" s="115" t="s">
        <v>96</v>
      </c>
      <c r="D191" s="115"/>
      <c r="E191" s="115" t="s">
        <v>97</v>
      </c>
      <c r="F191" s="117"/>
      <c r="G191" s="117" t="s">
        <v>305</v>
      </c>
    </row>
    <row r="192" customFormat="1" ht="108" spans="1:7">
      <c r="A192" s="108">
        <v>176</v>
      </c>
      <c r="B192" s="115"/>
      <c r="C192" s="115" t="s">
        <v>1761</v>
      </c>
      <c r="D192" s="115"/>
      <c r="E192" s="115" t="s">
        <v>1762</v>
      </c>
      <c r="F192" s="109"/>
      <c r="G192" s="109" t="s">
        <v>378</v>
      </c>
    </row>
    <row r="193" customFormat="1" ht="148.5" spans="1:7">
      <c r="A193" s="108">
        <v>177</v>
      </c>
      <c r="B193" s="115"/>
      <c r="C193" s="115" t="s">
        <v>1770</v>
      </c>
      <c r="D193" s="115"/>
      <c r="E193" s="115" t="s">
        <v>1771</v>
      </c>
      <c r="F193" s="120"/>
      <c r="G193" s="120" t="s">
        <v>487</v>
      </c>
    </row>
    <row r="194" customFormat="1" ht="81" spans="1:7">
      <c r="A194" s="108">
        <v>178</v>
      </c>
      <c r="B194" s="122"/>
      <c r="C194" s="122" t="s">
        <v>1778</v>
      </c>
      <c r="D194" s="122"/>
      <c r="E194" s="122" t="s">
        <v>1779</v>
      </c>
      <c r="F194" s="109"/>
      <c r="G194" s="109" t="s">
        <v>221</v>
      </c>
    </row>
    <row r="195" customFormat="1" ht="108" spans="1:7">
      <c r="A195" s="108">
        <v>179</v>
      </c>
      <c r="B195" s="115"/>
      <c r="C195" s="115" t="s">
        <v>1785</v>
      </c>
      <c r="D195" s="115"/>
      <c r="E195" s="115" t="s">
        <v>1786</v>
      </c>
      <c r="F195" s="120"/>
      <c r="G195" s="120" t="s">
        <v>487</v>
      </c>
    </row>
    <row r="196" customFormat="1" ht="81" spans="1:7">
      <c r="A196" s="108">
        <v>180</v>
      </c>
      <c r="B196" s="115"/>
      <c r="C196" s="115" t="s">
        <v>1792</v>
      </c>
      <c r="D196" s="115"/>
      <c r="E196" s="115" t="s">
        <v>1793</v>
      </c>
      <c r="F196" s="109"/>
      <c r="G196" s="109" t="s">
        <v>763</v>
      </c>
    </row>
    <row r="197" customFormat="1" ht="135" spans="1:7">
      <c r="A197" s="108">
        <v>181</v>
      </c>
      <c r="B197" s="115"/>
      <c r="C197" s="115" t="s">
        <v>1799</v>
      </c>
      <c r="D197" s="115"/>
      <c r="E197" s="115" t="s">
        <v>1800</v>
      </c>
      <c r="F197" s="109"/>
      <c r="G197" s="109" t="s">
        <v>378</v>
      </c>
    </row>
    <row r="198" customFormat="1" ht="189" spans="1:7">
      <c r="A198" s="108">
        <v>182</v>
      </c>
      <c r="B198" s="118"/>
      <c r="C198" s="118" t="s">
        <v>1809</v>
      </c>
      <c r="D198" s="109"/>
      <c r="E198" s="109" t="s">
        <v>1810</v>
      </c>
      <c r="F198" s="119"/>
      <c r="G198" s="119" t="s">
        <v>333</v>
      </c>
    </row>
    <row r="199" customFormat="1" ht="121.5" spans="1:7">
      <c r="A199" s="108">
        <v>183</v>
      </c>
      <c r="B199" s="118"/>
      <c r="C199" s="118" t="s">
        <v>1816</v>
      </c>
      <c r="D199" s="118"/>
      <c r="E199" s="118" t="s">
        <v>1817</v>
      </c>
      <c r="F199" s="119"/>
      <c r="G199" s="119" t="s">
        <v>333</v>
      </c>
    </row>
    <row r="200" customFormat="1" ht="135" spans="1:7">
      <c r="A200" s="108">
        <v>184</v>
      </c>
      <c r="B200" s="118"/>
      <c r="C200" s="118" t="s">
        <v>1825</v>
      </c>
      <c r="D200" s="109"/>
      <c r="E200" s="109" t="s">
        <v>1826</v>
      </c>
      <c r="F200" s="119"/>
      <c r="G200" s="119" t="s">
        <v>333</v>
      </c>
    </row>
    <row r="201" customFormat="1" ht="108" spans="1:7">
      <c r="A201" s="108">
        <v>185</v>
      </c>
      <c r="B201" s="115"/>
      <c r="C201" s="115" t="s">
        <v>1830</v>
      </c>
      <c r="D201" s="109"/>
      <c r="E201" s="109" t="s">
        <v>1831</v>
      </c>
      <c r="F201" s="109"/>
      <c r="G201" s="109" t="s">
        <v>272</v>
      </c>
    </row>
    <row r="202" customFormat="1" ht="94.5" spans="1:7">
      <c r="A202" s="108">
        <v>186</v>
      </c>
      <c r="B202" s="115"/>
      <c r="C202" s="115" t="s">
        <v>1838</v>
      </c>
      <c r="D202" s="109"/>
      <c r="E202" s="109" t="s">
        <v>1839</v>
      </c>
      <c r="F202" s="109"/>
      <c r="G202" s="109" t="s">
        <v>272</v>
      </c>
    </row>
    <row r="203" customFormat="1" ht="148.5" spans="1:7">
      <c r="A203" s="108">
        <v>187</v>
      </c>
      <c r="B203" s="115"/>
      <c r="C203" s="115" t="s">
        <v>1843</v>
      </c>
      <c r="D203" s="123"/>
      <c r="E203" s="123" t="s">
        <v>1844</v>
      </c>
      <c r="F203" s="109"/>
      <c r="G203" s="109" t="s">
        <v>378</v>
      </c>
    </row>
    <row r="204" customFormat="1" ht="67.5" spans="1:7">
      <c r="A204" s="108">
        <v>188</v>
      </c>
      <c r="B204" s="115"/>
      <c r="C204" s="115" t="s">
        <v>1849</v>
      </c>
      <c r="D204" s="123"/>
      <c r="E204" s="123" t="s">
        <v>1850</v>
      </c>
      <c r="F204" s="109"/>
      <c r="G204" s="109" t="s">
        <v>378</v>
      </c>
    </row>
    <row r="205" customFormat="1" ht="108" spans="1:7">
      <c r="A205" s="108">
        <v>189</v>
      </c>
      <c r="B205" s="118"/>
      <c r="C205" s="118" t="s">
        <v>1858</v>
      </c>
      <c r="D205" s="109"/>
      <c r="E205" s="109" t="s">
        <v>1859</v>
      </c>
      <c r="F205" s="119"/>
      <c r="G205" s="119" t="s">
        <v>333</v>
      </c>
    </row>
    <row r="206" customFormat="1" ht="189" spans="1:7">
      <c r="A206" s="108">
        <v>190</v>
      </c>
      <c r="B206" s="118"/>
      <c r="C206" s="118" t="s">
        <v>1864</v>
      </c>
      <c r="D206" s="109"/>
      <c r="E206" s="109" t="s">
        <v>1865</v>
      </c>
      <c r="F206" s="119"/>
      <c r="G206" s="119" t="s">
        <v>368</v>
      </c>
    </row>
    <row r="207" customFormat="1" ht="81" spans="1:7">
      <c r="A207" s="108">
        <v>191</v>
      </c>
      <c r="B207" s="115"/>
      <c r="C207" s="115" t="s">
        <v>84</v>
      </c>
      <c r="D207" s="110"/>
      <c r="E207" s="110" t="s">
        <v>85</v>
      </c>
      <c r="F207" s="117"/>
      <c r="G207" s="117" t="s">
        <v>305</v>
      </c>
    </row>
    <row r="208" customFormat="1" ht="121.5" spans="1:7">
      <c r="A208" s="108">
        <v>192</v>
      </c>
      <c r="B208" s="109"/>
      <c r="C208" s="109" t="s">
        <v>1876</v>
      </c>
      <c r="D208" s="109"/>
      <c r="E208" s="109" t="s">
        <v>1877</v>
      </c>
      <c r="F208" s="109"/>
      <c r="G208" s="109" t="s">
        <v>209</v>
      </c>
    </row>
    <row r="209" customFormat="1" ht="94.5" spans="1:7">
      <c r="A209" s="108">
        <v>193</v>
      </c>
      <c r="B209" s="109"/>
      <c r="C209" s="109" t="s">
        <v>1878</v>
      </c>
      <c r="D209" s="109"/>
      <c r="E209" s="109" t="s">
        <v>1879</v>
      </c>
      <c r="F209" s="109"/>
      <c r="G209" s="109" t="s">
        <v>209</v>
      </c>
    </row>
    <row r="210" customFormat="1" ht="54" spans="1:7">
      <c r="A210" s="108">
        <v>194</v>
      </c>
      <c r="B210" s="109"/>
      <c r="C210" s="109" t="s">
        <v>1884</v>
      </c>
      <c r="D210" s="109"/>
      <c r="E210" s="109" t="s">
        <v>1885</v>
      </c>
      <c r="F210" s="109"/>
      <c r="G210" s="109" t="s">
        <v>209</v>
      </c>
    </row>
    <row r="211" customFormat="1" ht="67.5" spans="1:7">
      <c r="A211" s="108">
        <v>195</v>
      </c>
      <c r="B211" s="115"/>
      <c r="C211" s="115" t="s">
        <v>1887</v>
      </c>
      <c r="D211" s="115"/>
      <c r="E211" s="115" t="s">
        <v>1888</v>
      </c>
      <c r="F211" s="109"/>
      <c r="G211" s="109" t="s">
        <v>763</v>
      </c>
    </row>
    <row r="212" customFormat="1" ht="108" spans="1:7">
      <c r="A212" s="108">
        <v>196</v>
      </c>
      <c r="B212" s="115"/>
      <c r="C212" s="115" t="s">
        <v>1892</v>
      </c>
      <c r="D212" s="123"/>
      <c r="E212" s="123" t="s">
        <v>1893</v>
      </c>
      <c r="F212" s="109"/>
      <c r="G212" s="109" t="s">
        <v>378</v>
      </c>
    </row>
    <row r="213" customFormat="1" ht="81" spans="1:7">
      <c r="A213" s="108">
        <v>197</v>
      </c>
      <c r="B213" s="109"/>
      <c r="C213" s="109" t="s">
        <v>1896</v>
      </c>
      <c r="D213" s="109"/>
      <c r="E213" s="109" t="s">
        <v>1897</v>
      </c>
      <c r="F213" s="120"/>
      <c r="G213" s="120" t="s">
        <v>487</v>
      </c>
    </row>
    <row r="214" customFormat="1" ht="108" spans="1:7">
      <c r="A214" s="108">
        <v>198</v>
      </c>
      <c r="B214" s="115"/>
      <c r="C214" s="115" t="s">
        <v>1904</v>
      </c>
      <c r="D214" s="109"/>
      <c r="E214" s="109" t="s">
        <v>1905</v>
      </c>
      <c r="F214" s="109"/>
      <c r="G214" s="109" t="s">
        <v>272</v>
      </c>
    </row>
    <row r="215" customFormat="1" ht="121.5" spans="1:7">
      <c r="A215" s="108">
        <v>199</v>
      </c>
      <c r="B215" s="115"/>
      <c r="C215" s="115" t="s">
        <v>1910</v>
      </c>
      <c r="D215" s="123"/>
      <c r="E215" s="123" t="s">
        <v>1911</v>
      </c>
      <c r="F215" s="109"/>
      <c r="G215" s="109" t="s">
        <v>378</v>
      </c>
    </row>
    <row r="216" customFormat="1" ht="162" spans="1:7">
      <c r="A216" s="108">
        <v>200</v>
      </c>
      <c r="B216" s="112"/>
      <c r="C216" s="112" t="s">
        <v>1915</v>
      </c>
      <c r="D216" s="111"/>
      <c r="E216" s="111" t="s">
        <v>1916</v>
      </c>
      <c r="F216" s="109"/>
      <c r="G216" s="109" t="s">
        <v>221</v>
      </c>
    </row>
    <row r="217" customFormat="1" ht="108" spans="1:7">
      <c r="A217" s="108">
        <v>201</v>
      </c>
      <c r="B217" s="109"/>
      <c r="C217" s="109" t="s">
        <v>1924</v>
      </c>
      <c r="D217" s="109"/>
      <c r="E217" s="109" t="s">
        <v>1925</v>
      </c>
      <c r="F217" s="120"/>
      <c r="G217" s="120" t="s">
        <v>487</v>
      </c>
    </row>
    <row r="218" customFormat="1" ht="162" spans="1:7">
      <c r="A218" s="108">
        <v>202</v>
      </c>
      <c r="B218" s="118"/>
      <c r="C218" s="118" t="s">
        <v>1934</v>
      </c>
      <c r="D218" s="109"/>
      <c r="E218" s="109" t="s">
        <v>1935</v>
      </c>
      <c r="F218" s="119"/>
      <c r="G218" s="119" t="s">
        <v>368</v>
      </c>
    </row>
    <row r="219" customFormat="1" ht="162" spans="1:7">
      <c r="A219" s="108">
        <v>203</v>
      </c>
      <c r="B219" s="109"/>
      <c r="C219" s="109" t="s">
        <v>1941</v>
      </c>
      <c r="D219" s="109"/>
      <c r="E219" s="109" t="s">
        <v>1942</v>
      </c>
      <c r="F219" s="120"/>
      <c r="G219" s="120" t="s">
        <v>487</v>
      </c>
    </row>
    <row r="220" customFormat="1" ht="121.5" spans="1:7">
      <c r="A220" s="108">
        <v>204</v>
      </c>
      <c r="B220" s="115"/>
      <c r="C220" s="115" t="s">
        <v>1950</v>
      </c>
      <c r="D220" s="123"/>
      <c r="E220" s="123" t="s">
        <v>1951</v>
      </c>
      <c r="F220" s="109"/>
      <c r="G220" s="109" t="s">
        <v>378</v>
      </c>
    </row>
    <row r="221" customFormat="1" ht="108" spans="1:7">
      <c r="A221" s="108">
        <v>205</v>
      </c>
      <c r="B221" s="115"/>
      <c r="C221" s="115" t="s">
        <v>1953</v>
      </c>
      <c r="D221" s="109"/>
      <c r="E221" s="109" t="s">
        <v>1954</v>
      </c>
      <c r="F221" s="109"/>
      <c r="G221" s="109" t="s">
        <v>272</v>
      </c>
    </row>
    <row r="222" customFormat="1" ht="148.5" spans="1:7">
      <c r="A222" s="108">
        <v>206</v>
      </c>
      <c r="B222" s="115"/>
      <c r="C222" s="115" t="s">
        <v>1959</v>
      </c>
      <c r="D222" s="109"/>
      <c r="E222" s="109" t="s">
        <v>1960</v>
      </c>
      <c r="F222" s="109"/>
      <c r="G222" s="109" t="s">
        <v>272</v>
      </c>
    </row>
    <row r="223" customFormat="1" ht="81" spans="1:7">
      <c r="A223" s="108">
        <v>207</v>
      </c>
      <c r="B223" s="115"/>
      <c r="C223" s="115" t="s">
        <v>1967</v>
      </c>
      <c r="D223" s="115"/>
      <c r="E223" s="115" t="s">
        <v>1968</v>
      </c>
      <c r="F223" s="109"/>
      <c r="G223" s="109" t="s">
        <v>763</v>
      </c>
    </row>
    <row r="224" customFormat="1" ht="81" spans="1:7">
      <c r="A224" s="108">
        <v>208</v>
      </c>
      <c r="B224" s="115"/>
      <c r="C224" s="115" t="s">
        <v>1975</v>
      </c>
      <c r="D224" s="109"/>
      <c r="E224" s="109" t="s">
        <v>1976</v>
      </c>
      <c r="F224" s="109"/>
      <c r="G224" s="109" t="s">
        <v>272</v>
      </c>
    </row>
    <row r="225" customFormat="1" ht="162" spans="1:7">
      <c r="A225" s="108">
        <v>209</v>
      </c>
      <c r="B225" s="115"/>
      <c r="C225" s="115" t="s">
        <v>1981</v>
      </c>
      <c r="D225" s="123"/>
      <c r="E225" s="123" t="s">
        <v>1982</v>
      </c>
      <c r="F225" s="109"/>
      <c r="G225" s="109" t="s">
        <v>378</v>
      </c>
    </row>
    <row r="226" customFormat="1" ht="81" spans="1:7">
      <c r="A226" s="108">
        <v>210</v>
      </c>
      <c r="B226" s="109"/>
      <c r="C226" s="109" t="s">
        <v>1990</v>
      </c>
      <c r="D226" s="109"/>
      <c r="E226" s="109" t="s">
        <v>1991</v>
      </c>
      <c r="F226" s="109"/>
      <c r="G226" s="109" t="s">
        <v>272</v>
      </c>
    </row>
    <row r="227" customFormat="1" ht="135" spans="1:7">
      <c r="A227" s="108">
        <v>211</v>
      </c>
      <c r="B227" s="118"/>
      <c r="C227" s="118" t="s">
        <v>1995</v>
      </c>
      <c r="D227" s="109"/>
      <c r="E227" s="109" t="s">
        <v>1996</v>
      </c>
      <c r="F227" s="119"/>
      <c r="G227" s="119" t="s">
        <v>368</v>
      </c>
    </row>
    <row r="228" customFormat="1" ht="94.5" spans="1:7">
      <c r="A228" s="108">
        <v>212</v>
      </c>
      <c r="B228" s="111"/>
      <c r="C228" s="111" t="s">
        <v>53</v>
      </c>
      <c r="D228" s="110"/>
      <c r="E228" s="110" t="s">
        <v>54</v>
      </c>
      <c r="F228" s="117"/>
      <c r="G228" s="117" t="s">
        <v>305</v>
      </c>
    </row>
    <row r="229" customFormat="1" ht="54" spans="1:7">
      <c r="A229" s="108">
        <v>213</v>
      </c>
      <c r="B229" s="111"/>
      <c r="C229" s="111" t="s">
        <v>56</v>
      </c>
      <c r="D229" s="111"/>
      <c r="E229" s="111" t="s">
        <v>57</v>
      </c>
      <c r="F229" s="117"/>
      <c r="G229" s="117" t="s">
        <v>305</v>
      </c>
    </row>
    <row r="230" customFormat="1" ht="108" spans="1:7">
      <c r="A230" s="108">
        <v>214</v>
      </c>
      <c r="B230" s="109"/>
      <c r="C230" s="109" t="s">
        <v>2010</v>
      </c>
      <c r="D230" s="109"/>
      <c r="E230" s="109" t="s">
        <v>2011</v>
      </c>
      <c r="F230" s="109"/>
      <c r="G230" s="109" t="s">
        <v>221</v>
      </c>
    </row>
    <row r="231" customFormat="1" ht="81" spans="1:7">
      <c r="A231" s="108">
        <v>215</v>
      </c>
      <c r="B231" s="109"/>
      <c r="C231" s="109" t="s">
        <v>2018</v>
      </c>
      <c r="D231" s="109"/>
      <c r="E231" s="109" t="s">
        <v>2019</v>
      </c>
      <c r="F231" s="109"/>
      <c r="G231" s="109" t="s">
        <v>221</v>
      </c>
    </row>
    <row r="232" customFormat="1" ht="94.5" spans="1:7">
      <c r="A232" s="108">
        <v>216</v>
      </c>
      <c r="B232" s="111"/>
      <c r="C232" s="111" t="s">
        <v>2024</v>
      </c>
      <c r="D232" s="111"/>
      <c r="E232" s="111" t="s">
        <v>2025</v>
      </c>
      <c r="F232" s="109"/>
      <c r="G232" s="109" t="s">
        <v>221</v>
      </c>
    </row>
    <row r="233" customFormat="1" ht="135" spans="1:7">
      <c r="A233" s="108">
        <v>217</v>
      </c>
      <c r="B233" s="109"/>
      <c r="C233" s="109" t="s">
        <v>2032</v>
      </c>
      <c r="D233" s="109"/>
      <c r="E233" s="109" t="s">
        <v>2033</v>
      </c>
      <c r="F233" s="109"/>
      <c r="G233" s="109" t="s">
        <v>209</v>
      </c>
    </row>
    <row r="234" customFormat="1" ht="175.5" spans="1:7">
      <c r="A234" s="108">
        <v>218</v>
      </c>
      <c r="B234" s="109"/>
      <c r="C234" s="109" t="s">
        <v>2035</v>
      </c>
      <c r="D234" s="109"/>
      <c r="E234" s="109" t="s">
        <v>2036</v>
      </c>
      <c r="F234" s="109"/>
      <c r="G234" s="109" t="s">
        <v>209</v>
      </c>
    </row>
    <row r="235" customFormat="1" ht="67.5" spans="1:7">
      <c r="A235" s="108">
        <v>219</v>
      </c>
      <c r="B235" s="115"/>
      <c r="C235" s="115" t="s">
        <v>2038</v>
      </c>
      <c r="D235" s="115"/>
      <c r="E235" s="115" t="s">
        <v>2039</v>
      </c>
      <c r="F235" s="109"/>
      <c r="G235" s="109" t="s">
        <v>763</v>
      </c>
    </row>
    <row r="236" customFormat="1" ht="67.5" spans="1:7">
      <c r="A236" s="108">
        <v>220</v>
      </c>
      <c r="B236" s="115"/>
      <c r="C236" s="115" t="s">
        <v>2046</v>
      </c>
      <c r="D236" s="115"/>
      <c r="E236" s="115" t="s">
        <v>2047</v>
      </c>
      <c r="F236" s="109"/>
      <c r="G236" s="109" t="s">
        <v>763</v>
      </c>
    </row>
    <row r="237" customFormat="1" ht="81" spans="1:7">
      <c r="A237" s="108">
        <v>221</v>
      </c>
      <c r="B237" s="115"/>
      <c r="C237" s="115" t="s">
        <v>2054</v>
      </c>
      <c r="D237" s="115"/>
      <c r="E237" s="115" t="s">
        <v>2055</v>
      </c>
      <c r="F237" s="109"/>
      <c r="G237" s="109" t="s">
        <v>763</v>
      </c>
    </row>
    <row r="238" customFormat="1" ht="108" spans="1:7">
      <c r="A238" s="108">
        <v>222</v>
      </c>
      <c r="B238" s="118"/>
      <c r="C238" s="118" t="s">
        <v>2058</v>
      </c>
      <c r="D238" s="109"/>
      <c r="E238" s="109" t="s">
        <v>2059</v>
      </c>
      <c r="F238" s="119"/>
      <c r="G238" s="119" t="s">
        <v>333</v>
      </c>
    </row>
    <row r="239" customFormat="1" ht="94.5" spans="1:7">
      <c r="A239" s="108">
        <v>223</v>
      </c>
      <c r="B239" s="115"/>
      <c r="C239" s="115" t="s">
        <v>2067</v>
      </c>
      <c r="D239" s="115"/>
      <c r="E239" s="115" t="s">
        <v>2068</v>
      </c>
      <c r="F239" s="120"/>
      <c r="G239" s="120" t="s">
        <v>487</v>
      </c>
    </row>
    <row r="240" customFormat="1" ht="94.5" spans="1:7">
      <c r="A240" s="108">
        <v>224</v>
      </c>
      <c r="B240" s="115"/>
      <c r="C240" s="115" t="s">
        <v>2074</v>
      </c>
      <c r="D240" s="109"/>
      <c r="E240" s="109" t="s">
        <v>2075</v>
      </c>
      <c r="F240" s="109"/>
      <c r="G240" s="109" t="s">
        <v>272</v>
      </c>
    </row>
    <row r="241" customFormat="1" ht="81" spans="1:7">
      <c r="A241" s="108">
        <v>225</v>
      </c>
      <c r="B241" s="115"/>
      <c r="C241" s="115" t="s">
        <v>2081</v>
      </c>
      <c r="D241" s="109"/>
      <c r="E241" s="109" t="s">
        <v>2082</v>
      </c>
      <c r="F241" s="109"/>
      <c r="G241" s="109" t="s">
        <v>272</v>
      </c>
    </row>
    <row r="242" customFormat="1" ht="67.5" spans="1:7">
      <c r="A242" s="108">
        <v>226</v>
      </c>
      <c r="B242" s="115"/>
      <c r="C242" s="115" t="s">
        <v>2089</v>
      </c>
      <c r="D242" s="123"/>
      <c r="E242" s="123" t="s">
        <v>2090</v>
      </c>
      <c r="F242" s="109"/>
      <c r="G242" s="109" t="s">
        <v>378</v>
      </c>
    </row>
    <row r="243" customFormat="1" ht="135" spans="1:7">
      <c r="A243" s="108">
        <v>227</v>
      </c>
      <c r="B243" s="115"/>
      <c r="C243" s="115" t="s">
        <v>2097</v>
      </c>
      <c r="D243" s="109"/>
      <c r="E243" s="109" t="s">
        <v>2098</v>
      </c>
      <c r="F243" s="119"/>
      <c r="G243" s="119" t="s">
        <v>333</v>
      </c>
    </row>
    <row r="244" customFormat="1" ht="135" spans="1:7">
      <c r="A244" s="108">
        <v>228</v>
      </c>
      <c r="B244" s="115"/>
      <c r="C244" s="115" t="s">
        <v>60</v>
      </c>
      <c r="D244" s="115"/>
      <c r="E244" s="115" t="s">
        <v>61</v>
      </c>
      <c r="F244" s="117"/>
      <c r="G244" s="117" t="s">
        <v>305</v>
      </c>
    </row>
    <row r="245" customFormat="1" ht="81" spans="1:7">
      <c r="A245" s="108">
        <v>229</v>
      </c>
      <c r="B245" s="110"/>
      <c r="C245" s="110" t="s">
        <v>63</v>
      </c>
      <c r="D245" s="110"/>
      <c r="E245" s="110" t="s">
        <v>64</v>
      </c>
      <c r="F245" s="117"/>
      <c r="G245" s="117" t="s">
        <v>305</v>
      </c>
    </row>
    <row r="246" customFormat="1" ht="81" spans="1:7">
      <c r="A246" s="108">
        <v>230</v>
      </c>
      <c r="B246" s="111"/>
      <c r="C246" s="111" t="s">
        <v>66</v>
      </c>
      <c r="D246" s="110"/>
      <c r="E246" s="110" t="s">
        <v>67</v>
      </c>
      <c r="F246" s="117"/>
      <c r="G246" s="117" t="s">
        <v>305</v>
      </c>
    </row>
    <row r="247" customFormat="1" ht="81" spans="1:7">
      <c r="A247" s="108">
        <v>231</v>
      </c>
      <c r="B247" s="115"/>
      <c r="C247" s="115" t="s">
        <v>69</v>
      </c>
      <c r="D247" s="115"/>
      <c r="E247" s="115" t="s">
        <v>70</v>
      </c>
      <c r="F247" s="117"/>
      <c r="G247" s="117" t="s">
        <v>305</v>
      </c>
    </row>
    <row r="248" customFormat="1" ht="175.5" spans="1:7">
      <c r="A248" s="108">
        <v>232</v>
      </c>
      <c r="B248" s="111"/>
      <c r="C248" s="111" t="s">
        <v>2118</v>
      </c>
      <c r="D248" s="111"/>
      <c r="E248" s="111" t="s">
        <v>2119</v>
      </c>
      <c r="F248" s="109"/>
      <c r="G248" s="109" t="s">
        <v>221</v>
      </c>
    </row>
    <row r="249" customFormat="1" ht="121.5" spans="1:7">
      <c r="A249" s="108">
        <v>233</v>
      </c>
      <c r="B249" s="115"/>
      <c r="C249" s="115" t="s">
        <v>2127</v>
      </c>
      <c r="D249" s="115"/>
      <c r="E249" s="115" t="s">
        <v>2128</v>
      </c>
      <c r="F249" s="120"/>
      <c r="G249" s="120" t="s">
        <v>487</v>
      </c>
    </row>
    <row r="250" customFormat="1" ht="81" spans="1:7">
      <c r="A250" s="108">
        <v>234</v>
      </c>
      <c r="B250" s="109"/>
      <c r="C250" s="109" t="s">
        <v>2132</v>
      </c>
      <c r="D250" s="109"/>
      <c r="E250" s="109" t="s">
        <v>2133</v>
      </c>
      <c r="F250" s="120"/>
      <c r="G250" s="120" t="s">
        <v>487</v>
      </c>
    </row>
    <row r="251" customFormat="1" ht="94.5" spans="1:7">
      <c r="A251" s="108">
        <v>235</v>
      </c>
      <c r="B251" s="115"/>
      <c r="C251" s="115" t="s">
        <v>2142</v>
      </c>
      <c r="D251" s="115"/>
      <c r="E251" s="115" t="s">
        <v>2143</v>
      </c>
      <c r="F251" s="109"/>
      <c r="G251" s="109" t="s">
        <v>763</v>
      </c>
    </row>
    <row r="252" customFormat="1" ht="67.5" spans="1:7">
      <c r="A252" s="108">
        <v>236</v>
      </c>
      <c r="B252" s="118"/>
      <c r="C252" s="118" t="s">
        <v>2149</v>
      </c>
      <c r="D252" s="118"/>
      <c r="E252" s="118" t="s">
        <v>2150</v>
      </c>
      <c r="F252" s="119"/>
      <c r="G252" s="119" t="s">
        <v>333</v>
      </c>
    </row>
    <row r="253" customFormat="1" ht="108" spans="1:7">
      <c r="A253" s="108">
        <v>237</v>
      </c>
      <c r="B253" s="118"/>
      <c r="C253" s="118" t="s">
        <v>2155</v>
      </c>
      <c r="D253" s="109"/>
      <c r="E253" s="109" t="s">
        <v>2156</v>
      </c>
      <c r="F253" s="119"/>
      <c r="G253" s="119" t="s">
        <v>333</v>
      </c>
    </row>
    <row r="254" customFormat="1" ht="202.5" spans="1:7">
      <c r="A254" s="108">
        <v>238</v>
      </c>
      <c r="B254" s="115"/>
      <c r="C254" s="115" t="s">
        <v>2161</v>
      </c>
      <c r="D254" s="123"/>
      <c r="E254" s="123" t="s">
        <v>2162</v>
      </c>
      <c r="F254" s="109"/>
      <c r="G254" s="109" t="s">
        <v>378</v>
      </c>
    </row>
    <row r="255" customFormat="1" ht="94.5" spans="1:7">
      <c r="A255" s="108">
        <v>239</v>
      </c>
      <c r="B255" s="115"/>
      <c r="C255" s="115" t="s">
        <v>2170</v>
      </c>
      <c r="D255" s="109"/>
      <c r="E255" s="109" t="s">
        <v>2171</v>
      </c>
      <c r="F255" s="109"/>
      <c r="G255" s="109" t="s">
        <v>272</v>
      </c>
    </row>
    <row r="256" customFormat="1" ht="81" spans="1:7">
      <c r="A256" s="108">
        <v>240</v>
      </c>
      <c r="B256" s="118"/>
      <c r="C256" s="118" t="s">
        <v>2179</v>
      </c>
      <c r="D256" s="109"/>
      <c r="E256" s="109" t="s">
        <v>2180</v>
      </c>
      <c r="F256" s="119"/>
      <c r="G256" s="119" t="s">
        <v>333</v>
      </c>
    </row>
    <row r="257" customFormat="1" ht="81" spans="1:7">
      <c r="A257" s="108">
        <v>241</v>
      </c>
      <c r="B257" s="118"/>
      <c r="C257" s="118" t="s">
        <v>2187</v>
      </c>
      <c r="D257" s="109"/>
      <c r="E257" s="109" t="s">
        <v>2188</v>
      </c>
      <c r="F257" s="119"/>
      <c r="G257" s="119" t="s">
        <v>368</v>
      </c>
    </row>
    <row r="258" customFormat="1" ht="148.5" spans="1:7">
      <c r="A258" s="108">
        <v>242</v>
      </c>
      <c r="B258" s="118"/>
      <c r="C258" s="118" t="s">
        <v>2193</v>
      </c>
      <c r="D258" s="109"/>
      <c r="E258" s="109" t="s">
        <v>2194</v>
      </c>
      <c r="F258" s="119"/>
      <c r="G258" s="119" t="s">
        <v>368</v>
      </c>
    </row>
    <row r="259" customFormat="1" ht="162" spans="1:7">
      <c r="A259" s="108">
        <v>243</v>
      </c>
      <c r="B259" s="110"/>
      <c r="C259" s="110" t="s">
        <v>72</v>
      </c>
      <c r="D259" s="110"/>
      <c r="E259" s="110" t="s">
        <v>73</v>
      </c>
      <c r="F259" s="117"/>
      <c r="G259" s="117" t="s">
        <v>305</v>
      </c>
    </row>
    <row r="260" customFormat="1" ht="67.5" spans="1:7">
      <c r="A260" s="108">
        <v>244</v>
      </c>
      <c r="B260" s="111"/>
      <c r="C260" s="111" t="s">
        <v>75</v>
      </c>
      <c r="D260" s="111"/>
      <c r="E260" s="111" t="s">
        <v>76</v>
      </c>
      <c r="F260" s="117"/>
      <c r="G260" s="117" t="s">
        <v>305</v>
      </c>
    </row>
    <row r="261" customFormat="1" ht="67.5" spans="1:7">
      <c r="A261" s="108">
        <v>245</v>
      </c>
      <c r="B261" s="115"/>
      <c r="C261" s="115" t="s">
        <v>98</v>
      </c>
      <c r="D261" s="115"/>
      <c r="E261" s="115" t="s">
        <v>99</v>
      </c>
      <c r="F261" s="117"/>
      <c r="G261" s="117" t="s">
        <v>305</v>
      </c>
    </row>
    <row r="262" customFormat="1" ht="67.5" spans="1:7">
      <c r="A262" s="108">
        <v>246</v>
      </c>
      <c r="B262" s="118"/>
      <c r="C262" s="118" t="s">
        <v>2214</v>
      </c>
      <c r="D262" s="118"/>
      <c r="E262" s="118" t="s">
        <v>2215</v>
      </c>
      <c r="F262" s="119"/>
      <c r="G262" s="119" t="s">
        <v>333</v>
      </c>
    </row>
    <row r="263" customFormat="1" ht="67.5" spans="1:7">
      <c r="A263" s="108">
        <v>247</v>
      </c>
      <c r="B263" s="109"/>
      <c r="C263" s="109" t="s">
        <v>2221</v>
      </c>
      <c r="D263" s="109"/>
      <c r="E263" s="109" t="s">
        <v>2222</v>
      </c>
      <c r="F263" s="109"/>
      <c r="G263" s="109" t="s">
        <v>272</v>
      </c>
    </row>
    <row r="264" customFormat="1" ht="108" spans="1:7">
      <c r="A264" s="108">
        <v>248</v>
      </c>
      <c r="B264" s="115"/>
      <c r="C264" s="115" t="s">
        <v>2227</v>
      </c>
      <c r="D264" s="109"/>
      <c r="E264" s="109" t="s">
        <v>2228</v>
      </c>
      <c r="F264" s="109"/>
      <c r="G264" s="109" t="s">
        <v>272</v>
      </c>
    </row>
    <row r="265" customFormat="1" ht="108" spans="1:7">
      <c r="A265" s="108">
        <v>249</v>
      </c>
      <c r="B265" s="109"/>
      <c r="C265" s="109" t="s">
        <v>2233</v>
      </c>
      <c r="D265" s="109"/>
      <c r="E265" s="109" t="s">
        <v>2234</v>
      </c>
      <c r="F265" s="109"/>
      <c r="G265" s="109" t="s">
        <v>272</v>
      </c>
    </row>
    <row r="266" customFormat="1" ht="175.5" spans="1:7">
      <c r="A266" s="108">
        <v>250</v>
      </c>
      <c r="B266" s="109"/>
      <c r="C266" s="109" t="s">
        <v>2242</v>
      </c>
      <c r="D266" s="109"/>
      <c r="E266" s="109" t="s">
        <v>2243</v>
      </c>
      <c r="F266" s="109"/>
      <c r="G266" s="109" t="s">
        <v>272</v>
      </c>
    </row>
    <row r="267" customFormat="1" ht="94.5" spans="1:7">
      <c r="A267" s="108">
        <v>251</v>
      </c>
      <c r="B267" s="115"/>
      <c r="C267" s="115" t="s">
        <v>2247</v>
      </c>
      <c r="D267" s="109"/>
      <c r="E267" s="109" t="s">
        <v>2248</v>
      </c>
      <c r="F267" s="119"/>
      <c r="G267" s="119" t="s">
        <v>333</v>
      </c>
    </row>
    <row r="268" customFormat="1" ht="81" spans="1:7">
      <c r="A268" s="108">
        <v>252</v>
      </c>
      <c r="B268" s="109"/>
      <c r="C268" s="109" t="s">
        <v>2253</v>
      </c>
      <c r="D268" s="111"/>
      <c r="E268" s="111" t="s">
        <v>2254</v>
      </c>
      <c r="F268" s="109"/>
      <c r="G268" s="109" t="s">
        <v>221</v>
      </c>
    </row>
    <row r="269" customFormat="1" ht="108" spans="1:7">
      <c r="A269" s="108">
        <v>253</v>
      </c>
      <c r="B269" s="109"/>
      <c r="C269" s="109" t="s">
        <v>2259</v>
      </c>
      <c r="D269" s="109"/>
      <c r="E269" s="109" t="s">
        <v>2260</v>
      </c>
      <c r="F269" s="109"/>
      <c r="G269" s="109" t="s">
        <v>272</v>
      </c>
    </row>
    <row r="270" customFormat="1" ht="81" spans="1:7">
      <c r="A270" s="108">
        <v>254</v>
      </c>
      <c r="B270" s="115"/>
      <c r="C270" s="115" t="s">
        <v>2266</v>
      </c>
      <c r="D270" s="109"/>
      <c r="E270" s="109" t="s">
        <v>2267</v>
      </c>
      <c r="F270" s="109"/>
      <c r="G270" s="109" t="s">
        <v>272</v>
      </c>
    </row>
    <row r="271" customFormat="1" ht="108" spans="1:7">
      <c r="A271" s="108">
        <v>255</v>
      </c>
      <c r="B271" s="115"/>
      <c r="C271" s="115" t="s">
        <v>2272</v>
      </c>
      <c r="D271" s="109"/>
      <c r="E271" s="109" t="s">
        <v>2273</v>
      </c>
      <c r="F271" s="109"/>
      <c r="G271" s="109" t="s">
        <v>272</v>
      </c>
    </row>
    <row r="272" customFormat="1" ht="67.5" spans="1:7">
      <c r="A272" s="108">
        <v>256</v>
      </c>
      <c r="B272" s="115"/>
      <c r="C272" s="115" t="s">
        <v>2279</v>
      </c>
      <c r="D272" s="109"/>
      <c r="E272" s="109" t="s">
        <v>2280</v>
      </c>
      <c r="F272" s="109"/>
      <c r="G272" s="109" t="s">
        <v>272</v>
      </c>
    </row>
    <row r="273" customFormat="1" ht="94.5" spans="1:7">
      <c r="A273" s="108">
        <v>257</v>
      </c>
      <c r="B273" s="115"/>
      <c r="C273" s="115" t="s">
        <v>2283</v>
      </c>
      <c r="D273" s="123"/>
      <c r="E273" s="123" t="s">
        <v>2284</v>
      </c>
      <c r="F273" s="109"/>
      <c r="G273" s="109" t="s">
        <v>378</v>
      </c>
    </row>
    <row r="274" customFormat="1" ht="81" spans="1:7">
      <c r="A274" s="108">
        <v>258</v>
      </c>
      <c r="B274" s="118"/>
      <c r="C274" s="118" t="s">
        <v>2290</v>
      </c>
      <c r="D274" s="109"/>
      <c r="E274" s="109" t="s">
        <v>2291</v>
      </c>
      <c r="F274" s="119"/>
      <c r="G274" s="119" t="s">
        <v>333</v>
      </c>
    </row>
    <row r="275" customFormat="1" ht="94.5" spans="1:7">
      <c r="A275" s="108">
        <v>259</v>
      </c>
      <c r="B275" s="118"/>
      <c r="C275" s="118" t="s">
        <v>2299</v>
      </c>
      <c r="D275" s="118"/>
      <c r="E275" s="118" t="s">
        <v>2300</v>
      </c>
      <c r="F275" s="119"/>
      <c r="G275" s="119" t="s">
        <v>333</v>
      </c>
    </row>
    <row r="276" customFormat="1" ht="148.5" spans="1:7">
      <c r="A276" s="108">
        <v>260</v>
      </c>
      <c r="B276" s="118"/>
      <c r="C276" s="118" t="s">
        <v>2305</v>
      </c>
      <c r="D276" s="109"/>
      <c r="E276" s="109" t="s">
        <v>2306</v>
      </c>
      <c r="F276" s="119"/>
      <c r="G276" s="119" t="s">
        <v>368</v>
      </c>
    </row>
    <row r="277" customFormat="1" ht="108" spans="1:7">
      <c r="A277" s="108">
        <v>261</v>
      </c>
      <c r="B277" s="118"/>
      <c r="C277" s="118" t="s">
        <v>2312</v>
      </c>
      <c r="D277" s="109"/>
      <c r="E277" s="109" t="s">
        <v>2313</v>
      </c>
      <c r="F277" s="119"/>
      <c r="G277" s="119" t="s">
        <v>368</v>
      </c>
    </row>
    <row r="278" customFormat="1" ht="54" spans="1:7">
      <c r="A278" s="108">
        <v>262</v>
      </c>
      <c r="B278" s="115"/>
      <c r="C278" s="115" t="s">
        <v>78</v>
      </c>
      <c r="D278" s="115"/>
      <c r="E278" s="115" t="s">
        <v>79</v>
      </c>
      <c r="F278" s="117"/>
      <c r="G278" s="117" t="s">
        <v>305</v>
      </c>
    </row>
    <row r="279" customFormat="1" ht="108" spans="1:7">
      <c r="A279" s="108">
        <v>263</v>
      </c>
      <c r="B279" s="115"/>
      <c r="C279" s="115" t="s">
        <v>81</v>
      </c>
      <c r="D279" s="115"/>
      <c r="E279" s="115" t="s">
        <v>82</v>
      </c>
      <c r="F279" s="117"/>
      <c r="G279" s="117" t="s">
        <v>305</v>
      </c>
    </row>
    <row r="280" customFormat="1" ht="409.5" spans="1:7">
      <c r="A280" s="108">
        <v>264</v>
      </c>
      <c r="B280" s="110"/>
      <c r="C280" s="110" t="s">
        <v>101</v>
      </c>
      <c r="D280" s="110"/>
      <c r="E280" s="110" t="s">
        <v>2325</v>
      </c>
      <c r="F280" s="117"/>
      <c r="G280" s="117" t="s">
        <v>305</v>
      </c>
    </row>
    <row r="281" customFormat="1" ht="108" spans="1:7">
      <c r="A281" s="108">
        <v>265</v>
      </c>
      <c r="B281" s="115"/>
      <c r="C281" s="115" t="s">
        <v>105</v>
      </c>
      <c r="D281" s="115"/>
      <c r="E281" s="115" t="s">
        <v>106</v>
      </c>
      <c r="F281" s="117"/>
      <c r="G281" s="117" t="s">
        <v>305</v>
      </c>
    </row>
    <row r="282" customFormat="1" ht="121.5" spans="1:7">
      <c r="A282" s="108">
        <v>266</v>
      </c>
      <c r="B282" s="115"/>
      <c r="C282" s="115" t="s">
        <v>2330</v>
      </c>
      <c r="D282" s="115"/>
      <c r="E282" s="115" t="s">
        <v>2331</v>
      </c>
      <c r="F282" s="109"/>
      <c r="G282" s="109" t="s">
        <v>763</v>
      </c>
    </row>
    <row r="283" customFormat="1" ht="81" spans="1:7">
      <c r="A283" s="108">
        <v>267</v>
      </c>
      <c r="B283" s="115"/>
      <c r="C283" s="115" t="s">
        <v>2337</v>
      </c>
      <c r="D283" s="115"/>
      <c r="E283" s="115" t="s">
        <v>2338</v>
      </c>
      <c r="F283" s="109"/>
      <c r="G283" s="109" t="s">
        <v>763</v>
      </c>
    </row>
    <row r="284" customFormat="1" ht="148.5" spans="1:7">
      <c r="A284" s="108">
        <v>268</v>
      </c>
      <c r="B284" s="118"/>
      <c r="C284" s="118" t="s">
        <v>2340</v>
      </c>
      <c r="D284" s="109"/>
      <c r="E284" s="109" t="s">
        <v>2341</v>
      </c>
      <c r="F284" s="119"/>
      <c r="G284" s="119" t="s">
        <v>368</v>
      </c>
    </row>
    <row r="285" customFormat="1" ht="81" spans="1:7">
      <c r="A285" s="108">
        <v>269</v>
      </c>
      <c r="B285" s="112"/>
      <c r="C285" s="112" t="s">
        <v>2346</v>
      </c>
      <c r="D285" s="111"/>
      <c r="E285" s="111" t="s">
        <v>2347</v>
      </c>
      <c r="F285" s="109"/>
      <c r="G285" s="109" t="s">
        <v>221</v>
      </c>
    </row>
    <row r="286" customFormat="1" ht="81" spans="1:7">
      <c r="A286" s="108">
        <v>270</v>
      </c>
      <c r="B286" s="109"/>
      <c r="C286" s="109" t="s">
        <v>2354</v>
      </c>
      <c r="D286" s="117"/>
      <c r="E286" s="117" t="s">
        <v>2355</v>
      </c>
      <c r="F286" s="109"/>
      <c r="G286" s="109" t="s">
        <v>221</v>
      </c>
    </row>
    <row r="287" customFormat="1" ht="162" spans="1:7">
      <c r="A287" s="108">
        <v>271</v>
      </c>
      <c r="B287" s="112"/>
      <c r="C287" s="112" t="s">
        <v>2364</v>
      </c>
      <c r="D287" s="125"/>
      <c r="E287" s="125" t="s">
        <v>2365</v>
      </c>
      <c r="F287" s="109"/>
      <c r="G287" s="109" t="s">
        <v>221</v>
      </c>
    </row>
    <row r="288" customFormat="1" spans="1:7">
      <c r="A288" s="108"/>
      <c r="B288" s="112"/>
      <c r="C288" s="112" t="s">
        <v>248</v>
      </c>
      <c r="D288" s="112"/>
      <c r="E288" s="112"/>
      <c r="F288" s="112"/>
      <c r="G288" s="112"/>
    </row>
    <row r="289" customFormat="1" ht="189" spans="1:7">
      <c r="A289" s="108">
        <v>272</v>
      </c>
      <c r="B289" s="118"/>
      <c r="C289" s="118" t="s">
        <v>2369</v>
      </c>
      <c r="D289" s="118"/>
      <c r="E289" s="118" t="s">
        <v>2370</v>
      </c>
      <c r="F289" s="119"/>
      <c r="G289" s="119" t="s">
        <v>333</v>
      </c>
    </row>
    <row r="290" customFormat="1" ht="175.5" spans="1:7">
      <c r="A290" s="108">
        <v>273</v>
      </c>
      <c r="B290" s="109"/>
      <c r="C290" s="109" t="s">
        <v>2378</v>
      </c>
      <c r="D290" s="110"/>
      <c r="E290" s="110" t="s">
        <v>2379</v>
      </c>
      <c r="F290" s="109"/>
      <c r="G290" s="109" t="s">
        <v>221</v>
      </c>
    </row>
    <row r="291" customFormat="1" ht="256.5" spans="1:7">
      <c r="A291" s="108">
        <v>274</v>
      </c>
      <c r="B291" s="109"/>
      <c r="C291" s="109" t="s">
        <v>2384</v>
      </c>
      <c r="D291" s="109"/>
      <c r="E291" s="109" t="s">
        <v>2385</v>
      </c>
      <c r="F291" s="120"/>
      <c r="G291" s="120" t="s">
        <v>487</v>
      </c>
    </row>
    <row r="292" customFormat="1" ht="202.5" spans="1:7">
      <c r="A292" s="108">
        <v>275</v>
      </c>
      <c r="B292" s="115"/>
      <c r="C292" s="115" t="s">
        <v>2398</v>
      </c>
      <c r="D292" s="109"/>
      <c r="E292" s="109" t="s">
        <v>2399</v>
      </c>
      <c r="F292" s="109"/>
      <c r="G292" s="109" t="s">
        <v>272</v>
      </c>
    </row>
    <row r="293" customFormat="1" ht="121.5" spans="1:7">
      <c r="A293" s="108">
        <v>276</v>
      </c>
      <c r="B293" s="115"/>
      <c r="C293" s="115" t="s">
        <v>2411</v>
      </c>
      <c r="D293" s="109"/>
      <c r="E293" s="109" t="s">
        <v>2412</v>
      </c>
      <c r="F293" s="109"/>
      <c r="G293" s="109" t="s">
        <v>378</v>
      </c>
    </row>
    <row r="294" customFormat="1" ht="162" spans="1:7">
      <c r="A294" s="108">
        <v>277</v>
      </c>
      <c r="B294" s="109"/>
      <c r="C294" s="109" t="s">
        <v>2422</v>
      </c>
      <c r="D294" s="111"/>
      <c r="E294" s="111" t="s">
        <v>2423</v>
      </c>
      <c r="F294" s="109"/>
      <c r="G294" s="109" t="s">
        <v>221</v>
      </c>
    </row>
    <row r="295" customFormat="1" ht="148.5" spans="1:7">
      <c r="A295" s="108">
        <v>278</v>
      </c>
      <c r="B295" s="124"/>
      <c r="C295" s="124" t="s">
        <v>2431</v>
      </c>
      <c r="D295" s="110"/>
      <c r="E295" s="110" t="s">
        <v>2432</v>
      </c>
      <c r="F295" s="109"/>
      <c r="G295" s="109" t="s">
        <v>221</v>
      </c>
    </row>
    <row r="296" customFormat="1" ht="108" spans="1:7">
      <c r="A296" s="108">
        <v>279</v>
      </c>
      <c r="B296" s="115"/>
      <c r="C296" s="115" t="s">
        <v>2437</v>
      </c>
      <c r="D296" s="109"/>
      <c r="E296" s="109" t="s">
        <v>2438</v>
      </c>
      <c r="F296" s="109"/>
      <c r="G296" s="109" t="s">
        <v>378</v>
      </c>
    </row>
    <row r="297" customFormat="1" ht="162" spans="1:7">
      <c r="A297" s="108">
        <v>280</v>
      </c>
      <c r="B297" s="115"/>
      <c r="C297" s="115" t="s">
        <v>2453</v>
      </c>
      <c r="D297" s="115"/>
      <c r="E297" s="115" t="s">
        <v>2454</v>
      </c>
      <c r="F297" s="109"/>
      <c r="G297" s="109" t="s">
        <v>378</v>
      </c>
    </row>
    <row r="298" customFormat="1" ht="94.5" spans="1:7">
      <c r="A298" s="108">
        <v>281</v>
      </c>
      <c r="B298" s="115"/>
      <c r="C298" s="115" t="s">
        <v>2466</v>
      </c>
      <c r="D298" s="115"/>
      <c r="E298" s="115" t="s">
        <v>2467</v>
      </c>
      <c r="F298" s="119"/>
      <c r="G298" s="119" t="s">
        <v>333</v>
      </c>
    </row>
    <row r="299" customFormat="1" ht="310.5" spans="1:7">
      <c r="A299" s="108">
        <v>282</v>
      </c>
      <c r="B299" s="111"/>
      <c r="C299" s="111" t="s">
        <v>2474</v>
      </c>
      <c r="D299" s="111"/>
      <c r="E299" s="111" t="s">
        <v>2475</v>
      </c>
      <c r="F299" s="109"/>
      <c r="G299" s="109" t="s">
        <v>221</v>
      </c>
    </row>
    <row r="300" customFormat="1" ht="121.5" spans="1:7">
      <c r="A300" s="108">
        <v>283</v>
      </c>
      <c r="B300" s="109"/>
      <c r="C300" s="109" t="s">
        <v>2481</v>
      </c>
      <c r="D300" s="110"/>
      <c r="E300" s="110" t="s">
        <v>2482</v>
      </c>
      <c r="F300" s="109"/>
      <c r="G300" s="109" t="s">
        <v>221</v>
      </c>
    </row>
    <row r="301" customFormat="1" ht="175.5" spans="1:7">
      <c r="A301" s="108">
        <v>284</v>
      </c>
      <c r="B301" s="115"/>
      <c r="C301" s="115" t="s">
        <v>2484</v>
      </c>
      <c r="D301" s="115"/>
      <c r="E301" s="115" t="s">
        <v>2485</v>
      </c>
      <c r="F301" s="109"/>
      <c r="G301" s="109" t="s">
        <v>378</v>
      </c>
    </row>
    <row r="302" customFormat="1" ht="94.5" spans="1:7">
      <c r="A302" s="108">
        <v>285</v>
      </c>
      <c r="B302" s="115"/>
      <c r="C302" s="115" t="s">
        <v>2495</v>
      </c>
      <c r="D302" s="109"/>
      <c r="E302" s="109" t="s">
        <v>2496</v>
      </c>
      <c r="F302" s="109"/>
      <c r="G302" s="109" t="s">
        <v>272</v>
      </c>
    </row>
    <row r="303" customFormat="1" ht="94.5" spans="1:7">
      <c r="A303" s="108">
        <v>286</v>
      </c>
      <c r="B303" s="115"/>
      <c r="C303" s="115" t="s">
        <v>2505</v>
      </c>
      <c r="D303" s="109"/>
      <c r="E303" s="109" t="s">
        <v>2506</v>
      </c>
      <c r="F303" s="109"/>
      <c r="G303" s="109" t="s">
        <v>272</v>
      </c>
    </row>
    <row r="304" customFormat="1" ht="135" spans="1:7">
      <c r="A304" s="108">
        <v>287</v>
      </c>
      <c r="B304" s="115"/>
      <c r="C304" s="115" t="s">
        <v>2518</v>
      </c>
      <c r="D304" s="109"/>
      <c r="E304" s="109" t="s">
        <v>2519</v>
      </c>
      <c r="F304" s="109"/>
      <c r="G304" s="109" t="s">
        <v>272</v>
      </c>
    </row>
    <row r="305" customFormat="1" ht="94.5" spans="1:7">
      <c r="A305" s="108">
        <v>288</v>
      </c>
      <c r="B305" s="118"/>
      <c r="C305" s="118" t="s">
        <v>2530</v>
      </c>
      <c r="D305" s="109"/>
      <c r="E305" s="109" t="s">
        <v>2531</v>
      </c>
      <c r="F305" s="119"/>
      <c r="G305" s="119" t="s">
        <v>368</v>
      </c>
    </row>
    <row r="306" customFormat="1" ht="121.5" spans="1:7">
      <c r="A306" s="108">
        <v>289</v>
      </c>
      <c r="B306" s="109"/>
      <c r="C306" s="109" t="s">
        <v>2540</v>
      </c>
      <c r="D306" s="110"/>
      <c r="E306" s="110" t="s">
        <v>2541</v>
      </c>
      <c r="F306" s="109"/>
      <c r="G306" s="109" t="s">
        <v>221</v>
      </c>
    </row>
    <row r="307" customFormat="1" ht="175.5" spans="1:7">
      <c r="A307" s="108">
        <v>290</v>
      </c>
      <c r="B307" s="118"/>
      <c r="C307" s="118" t="s">
        <v>2551</v>
      </c>
      <c r="D307" s="109"/>
      <c r="E307" s="109" t="s">
        <v>2552</v>
      </c>
      <c r="F307" s="119"/>
      <c r="G307" s="119" t="s">
        <v>368</v>
      </c>
    </row>
    <row r="308" customFormat="1" ht="121.5" spans="1:7">
      <c r="A308" s="108">
        <v>291</v>
      </c>
      <c r="B308" s="111"/>
      <c r="C308" s="111" t="s">
        <v>138</v>
      </c>
      <c r="D308" s="111"/>
      <c r="E308" s="111" t="s">
        <v>139</v>
      </c>
      <c r="F308" s="117"/>
      <c r="G308" s="117" t="s">
        <v>305</v>
      </c>
    </row>
    <row r="309" customFormat="1" ht="108" spans="1:7">
      <c r="A309" s="108">
        <v>292</v>
      </c>
      <c r="B309" s="109"/>
      <c r="C309" s="109" t="s">
        <v>2566</v>
      </c>
      <c r="D309" s="111"/>
      <c r="E309" s="111" t="s">
        <v>2567</v>
      </c>
      <c r="F309" s="109"/>
      <c r="G309" s="109" t="s">
        <v>221</v>
      </c>
    </row>
    <row r="310" customFormat="1" ht="94.5" spans="1:7">
      <c r="A310" s="108">
        <v>293</v>
      </c>
      <c r="B310" s="109"/>
      <c r="C310" s="109" t="s">
        <v>2572</v>
      </c>
      <c r="D310" s="109"/>
      <c r="E310" s="109" t="s">
        <v>2573</v>
      </c>
      <c r="F310" s="120"/>
      <c r="G310" s="120" t="s">
        <v>487</v>
      </c>
    </row>
    <row r="311" customFormat="1" ht="121.5" spans="1:7">
      <c r="A311" s="108">
        <v>294</v>
      </c>
      <c r="B311" s="115"/>
      <c r="C311" s="115" t="s">
        <v>2583</v>
      </c>
      <c r="D311" s="123"/>
      <c r="E311" s="123" t="s">
        <v>2584</v>
      </c>
      <c r="F311" s="109"/>
      <c r="G311" s="109" t="s">
        <v>378</v>
      </c>
    </row>
    <row r="312" customFormat="1" ht="175.5" spans="1:7">
      <c r="A312" s="108">
        <v>295</v>
      </c>
      <c r="B312" s="115"/>
      <c r="C312" s="115" t="s">
        <v>2593</v>
      </c>
      <c r="D312" s="122"/>
      <c r="E312" s="122" t="s">
        <v>2594</v>
      </c>
      <c r="F312" s="109"/>
      <c r="G312" s="109" t="s">
        <v>378</v>
      </c>
    </row>
    <row r="313" customFormat="1" ht="135" spans="1:7">
      <c r="A313" s="108">
        <v>296</v>
      </c>
      <c r="B313" s="115"/>
      <c r="C313" s="115" t="s">
        <v>2600</v>
      </c>
      <c r="D313" s="109"/>
      <c r="E313" s="109" t="s">
        <v>2601</v>
      </c>
      <c r="F313" s="109"/>
      <c r="G313" s="109" t="s">
        <v>272</v>
      </c>
    </row>
    <row r="314" customFormat="1" ht="121.5" spans="1:7">
      <c r="A314" s="108">
        <v>297</v>
      </c>
      <c r="B314" s="115"/>
      <c r="C314" s="115" t="s">
        <v>2610</v>
      </c>
      <c r="D314" s="109"/>
      <c r="E314" s="109" t="s">
        <v>2611</v>
      </c>
      <c r="F314" s="109"/>
      <c r="G314" s="109" t="s">
        <v>378</v>
      </c>
    </row>
    <row r="315" customFormat="1" ht="135" spans="1:7">
      <c r="A315" s="108">
        <v>298</v>
      </c>
      <c r="B315" s="115"/>
      <c r="C315" s="115" t="s">
        <v>2619</v>
      </c>
      <c r="D315" s="109"/>
      <c r="E315" s="109" t="s">
        <v>2620</v>
      </c>
      <c r="F315" s="109"/>
      <c r="G315" s="109" t="s">
        <v>272</v>
      </c>
    </row>
    <row r="316" customFormat="1" ht="243" spans="1:7">
      <c r="A316" s="108">
        <v>299</v>
      </c>
      <c r="B316" s="115"/>
      <c r="C316" s="115" t="s">
        <v>2631</v>
      </c>
      <c r="D316" s="109"/>
      <c r="E316" s="109" t="s">
        <v>2632</v>
      </c>
      <c r="F316" s="109"/>
      <c r="G316" s="109" t="s">
        <v>272</v>
      </c>
    </row>
    <row r="317" customFormat="1" ht="108" spans="1:7">
      <c r="A317" s="108">
        <v>300</v>
      </c>
      <c r="B317" s="115"/>
      <c r="C317" s="115" t="s">
        <v>2639</v>
      </c>
      <c r="D317" s="123"/>
      <c r="E317" s="123" t="s">
        <v>2640</v>
      </c>
      <c r="F317" s="109"/>
      <c r="G317" s="109" t="s">
        <v>378</v>
      </c>
    </row>
    <row r="318" customFormat="1" ht="162" spans="1:7">
      <c r="A318" s="108">
        <v>301</v>
      </c>
      <c r="B318" s="115"/>
      <c r="C318" s="115" t="s">
        <v>2650</v>
      </c>
      <c r="D318" s="115"/>
      <c r="E318" s="115" t="s">
        <v>2651</v>
      </c>
      <c r="F318" s="109"/>
      <c r="G318" s="109" t="s">
        <v>378</v>
      </c>
    </row>
    <row r="319" customFormat="1" ht="135" spans="1:7">
      <c r="A319" s="108">
        <v>302</v>
      </c>
      <c r="B319" s="118"/>
      <c r="C319" s="118" t="s">
        <v>2661</v>
      </c>
      <c r="D319" s="109"/>
      <c r="E319" s="109" t="s">
        <v>2662</v>
      </c>
      <c r="F319" s="119"/>
      <c r="G319" s="119" t="s">
        <v>368</v>
      </c>
    </row>
    <row r="320" customFormat="1" ht="108" spans="1:7">
      <c r="A320" s="108">
        <v>303</v>
      </c>
      <c r="B320" s="118"/>
      <c r="C320" s="118" t="s">
        <v>2667</v>
      </c>
      <c r="D320" s="109"/>
      <c r="E320" s="109" t="s">
        <v>2668</v>
      </c>
      <c r="F320" s="119"/>
      <c r="G320" s="119" t="s">
        <v>368</v>
      </c>
    </row>
    <row r="321" customFormat="1" ht="175.5" spans="1:7">
      <c r="A321" s="108">
        <v>304</v>
      </c>
      <c r="B321" s="111"/>
      <c r="C321" s="111" t="s">
        <v>122</v>
      </c>
      <c r="D321" s="111"/>
      <c r="E321" s="111" t="s">
        <v>123</v>
      </c>
      <c r="F321" s="117"/>
      <c r="G321" s="117" t="s">
        <v>305</v>
      </c>
    </row>
    <row r="322" customFormat="1" ht="162" spans="1:7">
      <c r="A322" s="108">
        <v>305</v>
      </c>
      <c r="B322" s="111"/>
      <c r="C322" s="111" t="s">
        <v>2686</v>
      </c>
      <c r="D322" s="124"/>
      <c r="E322" s="124" t="s">
        <v>2687</v>
      </c>
      <c r="F322" s="109"/>
      <c r="G322" s="109" t="s">
        <v>221</v>
      </c>
    </row>
    <row r="323" customFormat="1" ht="94.5" spans="1:7">
      <c r="A323" s="108">
        <v>306</v>
      </c>
      <c r="B323" s="109"/>
      <c r="C323" s="109" t="s">
        <v>2700</v>
      </c>
      <c r="D323" s="109"/>
      <c r="E323" s="109" t="s">
        <v>2701</v>
      </c>
      <c r="F323" s="117"/>
      <c r="G323" s="117" t="s">
        <v>209</v>
      </c>
    </row>
    <row r="324" customFormat="1" ht="121.5" spans="1:7">
      <c r="A324" s="108">
        <v>307</v>
      </c>
      <c r="B324" s="109"/>
      <c r="C324" s="109" t="s">
        <v>2712</v>
      </c>
      <c r="D324" s="109"/>
      <c r="E324" s="109" t="s">
        <v>2713</v>
      </c>
      <c r="F324" s="117"/>
      <c r="G324" s="117" t="s">
        <v>209</v>
      </c>
    </row>
    <row r="325" customFormat="1" ht="148.5" spans="1:7">
      <c r="A325" s="108">
        <v>308</v>
      </c>
      <c r="B325" s="109"/>
      <c r="C325" s="109" t="s">
        <v>2725</v>
      </c>
      <c r="D325" s="109"/>
      <c r="E325" s="109" t="s">
        <v>2726</v>
      </c>
      <c r="F325" s="120"/>
      <c r="G325" s="120" t="s">
        <v>487</v>
      </c>
    </row>
    <row r="326" customFormat="1" ht="135" spans="1:7">
      <c r="A326" s="108">
        <v>309</v>
      </c>
      <c r="B326" s="109"/>
      <c r="C326" s="109" t="s">
        <v>2734</v>
      </c>
      <c r="D326" s="112"/>
      <c r="E326" s="112" t="s">
        <v>2735</v>
      </c>
      <c r="F326" s="120"/>
      <c r="G326" s="120" t="s">
        <v>487</v>
      </c>
    </row>
    <row r="327" customFormat="1" ht="135" spans="1:7">
      <c r="A327" s="108">
        <v>310</v>
      </c>
      <c r="B327" s="118"/>
      <c r="C327" s="118" t="s">
        <v>2746</v>
      </c>
      <c r="D327" s="109"/>
      <c r="E327" s="109" t="s">
        <v>2747</v>
      </c>
      <c r="F327" s="119"/>
      <c r="G327" s="119" t="s">
        <v>368</v>
      </c>
    </row>
    <row r="328" customFormat="1" ht="148.5" spans="1:7">
      <c r="A328" s="108">
        <v>311</v>
      </c>
      <c r="B328" s="110"/>
      <c r="C328" s="110" t="s">
        <v>126</v>
      </c>
      <c r="D328" s="110"/>
      <c r="E328" s="110" t="s">
        <v>127</v>
      </c>
      <c r="F328" s="117"/>
      <c r="G328" s="117" t="s">
        <v>305</v>
      </c>
    </row>
    <row r="329" customFormat="1" ht="94.5" spans="1:7">
      <c r="A329" s="108">
        <v>312</v>
      </c>
      <c r="B329" s="109"/>
      <c r="C329" s="109" t="s">
        <v>2762</v>
      </c>
      <c r="D329" s="109"/>
      <c r="E329" s="109" t="s">
        <v>2763</v>
      </c>
      <c r="F329" s="120"/>
      <c r="G329" s="120" t="s">
        <v>487</v>
      </c>
    </row>
    <row r="330" customFormat="1" ht="81" spans="1:7">
      <c r="A330" s="108">
        <v>313</v>
      </c>
      <c r="B330" s="109"/>
      <c r="C330" s="109" t="s">
        <v>2772</v>
      </c>
      <c r="D330" s="109"/>
      <c r="E330" s="109" t="s">
        <v>2773</v>
      </c>
      <c r="F330" s="120"/>
      <c r="G330" s="120" t="s">
        <v>487</v>
      </c>
    </row>
    <row r="331" customFormat="1" ht="135" spans="1:7">
      <c r="A331" s="108">
        <v>314</v>
      </c>
      <c r="B331" s="115"/>
      <c r="C331" s="115" t="s">
        <v>2782</v>
      </c>
      <c r="D331" s="115"/>
      <c r="E331" s="115" t="s">
        <v>2783</v>
      </c>
      <c r="F331" s="109"/>
      <c r="G331" s="109" t="s">
        <v>378</v>
      </c>
    </row>
    <row r="332" customFormat="1" ht="175.5" spans="1:7">
      <c r="A332" s="108">
        <v>315</v>
      </c>
      <c r="B332" s="109"/>
      <c r="C332" s="109" t="s">
        <v>2792</v>
      </c>
      <c r="D332" s="109"/>
      <c r="E332" s="109" t="s">
        <v>2793</v>
      </c>
      <c r="F332" s="120"/>
      <c r="G332" s="120" t="s">
        <v>487</v>
      </c>
    </row>
    <row r="333" customFormat="1" ht="108" spans="1:7">
      <c r="A333" s="108">
        <v>316</v>
      </c>
      <c r="B333" s="115"/>
      <c r="C333" s="115" t="s">
        <v>2803</v>
      </c>
      <c r="D333" s="109"/>
      <c r="E333" s="109" t="s">
        <v>2804</v>
      </c>
      <c r="F333" s="109"/>
      <c r="G333" s="109" t="s">
        <v>272</v>
      </c>
    </row>
    <row r="334" customFormat="1" ht="175.5" spans="1:7">
      <c r="A334" s="108">
        <v>317</v>
      </c>
      <c r="B334" s="115"/>
      <c r="C334" s="115" t="s">
        <v>2812</v>
      </c>
      <c r="D334" s="109"/>
      <c r="E334" s="109" t="s">
        <v>2813</v>
      </c>
      <c r="F334" s="109"/>
      <c r="G334" s="109" t="s">
        <v>378</v>
      </c>
    </row>
    <row r="335" s="38" customFormat="1" ht="189" spans="1:7">
      <c r="A335" s="108">
        <v>318</v>
      </c>
      <c r="B335" s="115"/>
      <c r="C335" s="115" t="s">
        <v>2822</v>
      </c>
      <c r="D335" s="115"/>
      <c r="E335" s="115" t="s">
        <v>2823</v>
      </c>
      <c r="F335" s="109"/>
      <c r="G335" s="109" t="s">
        <v>378</v>
      </c>
    </row>
    <row r="336" customFormat="1" ht="135" spans="1:7">
      <c r="A336" s="108">
        <v>319</v>
      </c>
      <c r="B336" s="115"/>
      <c r="C336" s="115" t="s">
        <v>2831</v>
      </c>
      <c r="D336" s="109"/>
      <c r="E336" s="109" t="s">
        <v>2832</v>
      </c>
      <c r="F336" s="109"/>
      <c r="G336" s="109" t="s">
        <v>378</v>
      </c>
    </row>
    <row r="337" customFormat="1" ht="121.5" spans="1:7">
      <c r="A337" s="108">
        <v>320</v>
      </c>
      <c r="B337" s="115"/>
      <c r="C337" s="115" t="s">
        <v>2842</v>
      </c>
      <c r="D337" s="123"/>
      <c r="E337" s="123" t="s">
        <v>2843</v>
      </c>
      <c r="F337" s="109"/>
      <c r="G337" s="109" t="s">
        <v>378</v>
      </c>
    </row>
    <row r="338" customFormat="1" ht="67.5" spans="1:7">
      <c r="A338" s="108">
        <v>321</v>
      </c>
      <c r="B338" s="115"/>
      <c r="C338" s="115" t="s">
        <v>2849</v>
      </c>
      <c r="D338" s="118"/>
      <c r="E338" s="118" t="s">
        <v>2850</v>
      </c>
      <c r="F338" s="109"/>
      <c r="G338" s="109" t="s">
        <v>378</v>
      </c>
    </row>
    <row r="339" customFormat="1" ht="148.5" spans="1:7">
      <c r="A339" s="108">
        <v>322</v>
      </c>
      <c r="B339" s="109"/>
      <c r="C339" s="109" t="s">
        <v>2859</v>
      </c>
      <c r="D339" s="111"/>
      <c r="E339" s="111" t="s">
        <v>2860</v>
      </c>
      <c r="F339" s="109"/>
      <c r="G339" s="109" t="s">
        <v>221</v>
      </c>
    </row>
    <row r="340" customFormat="1" ht="108" spans="1:7">
      <c r="A340" s="108">
        <v>323</v>
      </c>
      <c r="B340" s="115"/>
      <c r="C340" s="115" t="s">
        <v>2865</v>
      </c>
      <c r="D340" s="111"/>
      <c r="E340" s="111" t="s">
        <v>2866</v>
      </c>
      <c r="F340" s="109"/>
      <c r="G340" s="109" t="s">
        <v>378</v>
      </c>
    </row>
    <row r="341" customFormat="1" ht="175.5" spans="1:7">
      <c r="A341" s="108">
        <v>324</v>
      </c>
      <c r="B341" s="115"/>
      <c r="C341" s="115" t="s">
        <v>2872</v>
      </c>
      <c r="D341" s="109"/>
      <c r="E341" s="109" t="s">
        <v>2873</v>
      </c>
      <c r="F341" s="109"/>
      <c r="G341" s="109" t="s">
        <v>272</v>
      </c>
    </row>
    <row r="342" customFormat="1" ht="108" spans="1:7">
      <c r="A342" s="108">
        <v>325</v>
      </c>
      <c r="B342" s="115"/>
      <c r="C342" s="115" t="s">
        <v>2881</v>
      </c>
      <c r="D342" s="109"/>
      <c r="E342" s="109" t="s">
        <v>2882</v>
      </c>
      <c r="F342" s="109"/>
      <c r="G342" s="109" t="s">
        <v>272</v>
      </c>
    </row>
    <row r="343" customFormat="1" ht="121.5" spans="1:7">
      <c r="A343" s="108">
        <v>326</v>
      </c>
      <c r="B343" s="115"/>
      <c r="C343" s="115" t="s">
        <v>2892</v>
      </c>
      <c r="D343" s="109"/>
      <c r="E343" s="109" t="s">
        <v>2893</v>
      </c>
      <c r="F343" s="109"/>
      <c r="G343" s="109" t="s">
        <v>272</v>
      </c>
    </row>
    <row r="344" customFormat="1" ht="67.5" spans="1:7">
      <c r="A344" s="108">
        <v>327</v>
      </c>
      <c r="B344" s="115"/>
      <c r="C344" s="115" t="s">
        <v>2902</v>
      </c>
      <c r="D344" s="109"/>
      <c r="E344" s="109" t="s">
        <v>2903</v>
      </c>
      <c r="F344" s="109"/>
      <c r="G344" s="109" t="s">
        <v>272</v>
      </c>
    </row>
    <row r="345" customFormat="1" ht="162" spans="1:7">
      <c r="A345" s="108">
        <v>328</v>
      </c>
      <c r="B345" s="115"/>
      <c r="C345" s="115" t="s">
        <v>2910</v>
      </c>
      <c r="D345" s="109"/>
      <c r="E345" s="109" t="s">
        <v>2911</v>
      </c>
      <c r="F345" s="109"/>
      <c r="G345" s="109" t="s">
        <v>378</v>
      </c>
    </row>
    <row r="346" customFormat="1" ht="175.5" spans="1:7">
      <c r="A346" s="108">
        <v>329</v>
      </c>
      <c r="B346" s="118"/>
      <c r="C346" s="118" t="s">
        <v>2920</v>
      </c>
      <c r="D346" s="109"/>
      <c r="E346" s="109" t="s">
        <v>2921</v>
      </c>
      <c r="F346" s="119"/>
      <c r="G346" s="119" t="s">
        <v>333</v>
      </c>
    </row>
    <row r="347" customFormat="1" ht="108" spans="1:7">
      <c r="A347" s="108">
        <v>330</v>
      </c>
      <c r="B347" s="118"/>
      <c r="C347" s="118" t="s">
        <v>2927</v>
      </c>
      <c r="D347" s="109"/>
      <c r="E347" s="109" t="s">
        <v>2928</v>
      </c>
      <c r="F347" s="119"/>
      <c r="G347" s="119" t="s">
        <v>368</v>
      </c>
    </row>
    <row r="348" customFormat="1" ht="108" spans="1:7">
      <c r="A348" s="108">
        <v>331</v>
      </c>
      <c r="B348" s="118"/>
      <c r="C348" s="118" t="s">
        <v>2936</v>
      </c>
      <c r="D348" s="109"/>
      <c r="E348" s="109" t="s">
        <v>2937</v>
      </c>
      <c r="F348" s="119"/>
      <c r="G348" s="119" t="s">
        <v>368</v>
      </c>
    </row>
    <row r="349" customFormat="1" ht="135" spans="1:7">
      <c r="A349" s="108">
        <v>332</v>
      </c>
      <c r="B349" s="109"/>
      <c r="C349" s="109" t="s">
        <v>2943</v>
      </c>
      <c r="D349" s="109"/>
      <c r="E349" s="109" t="s">
        <v>2944</v>
      </c>
      <c r="F349" s="109"/>
      <c r="G349" s="109" t="s">
        <v>221</v>
      </c>
    </row>
    <row r="350" customFormat="1" ht="67.5" spans="1:7">
      <c r="A350" s="108">
        <v>333</v>
      </c>
      <c r="B350" s="111"/>
      <c r="C350" s="111" t="s">
        <v>2951</v>
      </c>
      <c r="D350" s="111"/>
      <c r="E350" s="111" t="s">
        <v>2952</v>
      </c>
      <c r="F350" s="109"/>
      <c r="G350" s="109" t="s">
        <v>221</v>
      </c>
    </row>
    <row r="351" customFormat="1" ht="94.5" spans="1:7">
      <c r="A351" s="108">
        <v>334</v>
      </c>
      <c r="B351" s="115"/>
      <c r="C351" s="115" t="s">
        <v>2961</v>
      </c>
      <c r="D351" s="115"/>
      <c r="E351" s="115" t="s">
        <v>2962</v>
      </c>
      <c r="F351" s="109"/>
      <c r="G351" s="109" t="s">
        <v>378</v>
      </c>
    </row>
    <row r="352" customFormat="1" ht="148.5" spans="1:7">
      <c r="A352" s="108">
        <v>335</v>
      </c>
      <c r="B352" s="109"/>
      <c r="C352" s="109" t="s">
        <v>2969</v>
      </c>
      <c r="D352" s="109"/>
      <c r="E352" s="109" t="s">
        <v>2970</v>
      </c>
      <c r="F352" s="120"/>
      <c r="G352" s="120" t="s">
        <v>487</v>
      </c>
    </row>
    <row r="353" customFormat="1" ht="135" spans="1:7">
      <c r="A353" s="108">
        <v>336</v>
      </c>
      <c r="B353" s="110"/>
      <c r="C353" s="110" t="s">
        <v>130</v>
      </c>
      <c r="D353" s="110"/>
      <c r="E353" s="110" t="s">
        <v>131</v>
      </c>
      <c r="F353" s="117"/>
      <c r="G353" s="117" t="s">
        <v>305</v>
      </c>
    </row>
    <row r="354" customFormat="1" ht="94.5" spans="1:7">
      <c r="A354" s="108">
        <v>337</v>
      </c>
      <c r="B354" s="109"/>
      <c r="C354" s="109" t="s">
        <v>2988</v>
      </c>
      <c r="D354" s="111"/>
      <c r="E354" s="111" t="s">
        <v>2989</v>
      </c>
      <c r="F354" s="109"/>
      <c r="G354" s="109" t="s">
        <v>221</v>
      </c>
    </row>
    <row r="355" customFormat="1" ht="189" spans="1:7">
      <c r="A355" s="108">
        <v>338</v>
      </c>
      <c r="B355" s="115"/>
      <c r="C355" s="115" t="s">
        <v>2997</v>
      </c>
      <c r="D355" s="109"/>
      <c r="E355" s="109" t="s">
        <v>2998</v>
      </c>
      <c r="F355" s="119"/>
      <c r="G355" s="119" t="s">
        <v>333</v>
      </c>
    </row>
    <row r="356" customFormat="1" ht="135" spans="1:7">
      <c r="A356" s="108">
        <v>339</v>
      </c>
      <c r="B356" s="115"/>
      <c r="C356" s="115" t="s">
        <v>3005</v>
      </c>
      <c r="D356" s="115"/>
      <c r="E356" s="115" t="s">
        <v>3006</v>
      </c>
      <c r="F356" s="109"/>
      <c r="G356" s="109" t="s">
        <v>378</v>
      </c>
    </row>
    <row r="357" customFormat="1" ht="67.5" spans="1:7">
      <c r="A357" s="108">
        <v>340</v>
      </c>
      <c r="B357" s="111"/>
      <c r="C357" s="111" t="s">
        <v>142</v>
      </c>
      <c r="D357" s="111"/>
      <c r="E357" s="111" t="s">
        <v>143</v>
      </c>
      <c r="F357" s="117"/>
      <c r="G357" s="117" t="s">
        <v>305</v>
      </c>
    </row>
    <row r="358" customFormat="1" ht="135" spans="1:7">
      <c r="A358" s="108">
        <v>341</v>
      </c>
      <c r="B358" s="118"/>
      <c r="C358" s="118" t="s">
        <v>3021</v>
      </c>
      <c r="D358" s="109"/>
      <c r="E358" s="109" t="s">
        <v>3022</v>
      </c>
      <c r="F358" s="119"/>
      <c r="G358" s="119" t="s">
        <v>333</v>
      </c>
    </row>
    <row r="359" customFormat="1" ht="135" spans="1:7">
      <c r="A359" s="108">
        <v>342</v>
      </c>
      <c r="B359" s="115"/>
      <c r="C359" s="115" t="s">
        <v>3026</v>
      </c>
      <c r="D359" s="115"/>
      <c r="E359" s="115" t="s">
        <v>3027</v>
      </c>
      <c r="F359" s="109"/>
      <c r="G359" s="109" t="s">
        <v>378</v>
      </c>
    </row>
    <row r="360" customFormat="1" ht="81" spans="1:7">
      <c r="A360" s="108">
        <v>343</v>
      </c>
      <c r="B360" s="115"/>
      <c r="C360" s="115" t="s">
        <v>3035</v>
      </c>
      <c r="D360" s="115"/>
      <c r="E360" s="115" t="s">
        <v>3036</v>
      </c>
      <c r="F360" s="109"/>
      <c r="G360" s="109" t="s">
        <v>763</v>
      </c>
    </row>
    <row r="361" customFormat="1" ht="121.5" spans="1:7">
      <c r="A361" s="108">
        <v>344</v>
      </c>
      <c r="B361" s="115"/>
      <c r="C361" s="115" t="s">
        <v>3042</v>
      </c>
      <c r="D361" s="109"/>
      <c r="E361" s="109" t="s">
        <v>3043</v>
      </c>
      <c r="F361" s="109"/>
      <c r="G361" s="109" t="s">
        <v>378</v>
      </c>
    </row>
    <row r="362" customFormat="1" ht="175.5" spans="1:7">
      <c r="A362" s="108">
        <v>345</v>
      </c>
      <c r="B362" s="118"/>
      <c r="C362" s="118" t="s">
        <v>3050</v>
      </c>
      <c r="D362" s="109"/>
      <c r="E362" s="109" t="s">
        <v>3051</v>
      </c>
      <c r="F362" s="119"/>
      <c r="G362" s="119" t="s">
        <v>368</v>
      </c>
    </row>
    <row r="363" customFormat="1" ht="121.5" spans="1:7">
      <c r="A363" s="108">
        <v>346</v>
      </c>
      <c r="B363" s="109"/>
      <c r="C363" s="109" t="s">
        <v>3058</v>
      </c>
      <c r="D363" s="111"/>
      <c r="E363" s="111" t="s">
        <v>3059</v>
      </c>
      <c r="F363" s="109"/>
      <c r="G363" s="109" t="s">
        <v>221</v>
      </c>
    </row>
    <row r="364" customFormat="1" ht="337.5" spans="1:7">
      <c r="A364" s="108">
        <v>347</v>
      </c>
      <c r="B364" s="115"/>
      <c r="C364" s="115" t="s">
        <v>3066</v>
      </c>
      <c r="D364" s="115"/>
      <c r="E364" s="115" t="s">
        <v>3067</v>
      </c>
      <c r="F364" s="109"/>
      <c r="G364" s="109" t="s">
        <v>3074</v>
      </c>
    </row>
    <row r="365" customFormat="1" ht="108" spans="1:7">
      <c r="A365" s="108">
        <v>348</v>
      </c>
      <c r="B365" s="109"/>
      <c r="C365" s="109" t="s">
        <v>3077</v>
      </c>
      <c r="D365" s="109"/>
      <c r="E365" s="109" t="s">
        <v>3078</v>
      </c>
      <c r="F365" s="109"/>
      <c r="G365" s="109" t="s">
        <v>272</v>
      </c>
    </row>
    <row r="366" customFormat="1" ht="94.5" spans="1:7">
      <c r="A366" s="108">
        <v>349</v>
      </c>
      <c r="B366" s="115"/>
      <c r="C366" s="115" t="s">
        <v>3083</v>
      </c>
      <c r="D366" s="109"/>
      <c r="E366" s="109" t="s">
        <v>3084</v>
      </c>
      <c r="F366" s="109"/>
      <c r="G366" s="109" t="s">
        <v>272</v>
      </c>
    </row>
    <row r="367" customFormat="1" ht="94.5" spans="1:7">
      <c r="A367" s="108">
        <v>350</v>
      </c>
      <c r="B367" s="115"/>
      <c r="C367" s="115" t="s">
        <v>3093</v>
      </c>
      <c r="D367" s="109"/>
      <c r="E367" s="109" t="s">
        <v>3094</v>
      </c>
      <c r="F367" s="109"/>
      <c r="G367" s="109" t="s">
        <v>272</v>
      </c>
    </row>
    <row r="368" customFormat="1" ht="162" spans="1:7">
      <c r="A368" s="108">
        <v>351</v>
      </c>
      <c r="B368" s="115"/>
      <c r="C368" s="115" t="s">
        <v>3099</v>
      </c>
      <c r="D368" s="123"/>
      <c r="E368" s="123" t="s">
        <v>3100</v>
      </c>
      <c r="F368" s="109"/>
      <c r="G368" s="109" t="s">
        <v>378</v>
      </c>
    </row>
    <row r="369" customFormat="1" ht="67.5" spans="1:7">
      <c r="A369" s="108">
        <v>352</v>
      </c>
      <c r="B369" s="111"/>
      <c r="C369" s="111" t="s">
        <v>3108</v>
      </c>
      <c r="D369" s="111"/>
      <c r="E369" s="111" t="s">
        <v>3109</v>
      </c>
      <c r="F369" s="109"/>
      <c r="G369" s="109" t="s">
        <v>221</v>
      </c>
    </row>
    <row r="370" customFormat="1" ht="54" spans="1:7">
      <c r="A370" s="108">
        <v>353</v>
      </c>
      <c r="B370" s="111"/>
      <c r="C370" s="111" t="s">
        <v>3114</v>
      </c>
      <c r="D370" s="111"/>
      <c r="E370" s="111" t="s">
        <v>3115</v>
      </c>
      <c r="F370" s="109"/>
      <c r="G370" s="109" t="s">
        <v>221</v>
      </c>
    </row>
    <row r="371" customFormat="1" ht="94.5" spans="1:7">
      <c r="A371" s="108">
        <v>354</v>
      </c>
      <c r="B371" s="109"/>
      <c r="C371" s="109" t="s">
        <v>3121</v>
      </c>
      <c r="D371" s="111"/>
      <c r="E371" s="111" t="s">
        <v>3122</v>
      </c>
      <c r="F371" s="109"/>
      <c r="G371" s="109" t="s">
        <v>221</v>
      </c>
    </row>
    <row r="372" customFormat="1" ht="121.5" spans="1:7">
      <c r="A372" s="108">
        <v>355</v>
      </c>
      <c r="B372" s="115"/>
      <c r="C372" s="115" t="s">
        <v>3131</v>
      </c>
      <c r="D372" s="109"/>
      <c r="E372" s="109" t="s">
        <v>3132</v>
      </c>
      <c r="F372" s="119"/>
      <c r="G372" s="119" t="s">
        <v>333</v>
      </c>
    </row>
    <row r="373" customFormat="1" ht="243" spans="1:7">
      <c r="A373" s="108">
        <v>356</v>
      </c>
      <c r="B373" s="118"/>
      <c r="C373" s="118" t="s">
        <v>3139</v>
      </c>
      <c r="D373" s="109"/>
      <c r="E373" s="109" t="s">
        <v>3140</v>
      </c>
      <c r="F373" s="119"/>
      <c r="G373" s="119" t="s">
        <v>368</v>
      </c>
    </row>
    <row r="374" customFormat="1" ht="148.5" spans="1:7">
      <c r="A374" s="108">
        <v>357</v>
      </c>
      <c r="B374" s="118"/>
      <c r="C374" s="118" t="s">
        <v>3146</v>
      </c>
      <c r="D374" s="109"/>
      <c r="E374" s="109" t="s">
        <v>3147</v>
      </c>
      <c r="F374" s="119"/>
      <c r="G374" s="119" t="s">
        <v>333</v>
      </c>
    </row>
    <row r="375" customFormat="1" ht="67.5" spans="1:7">
      <c r="A375" s="108">
        <v>358</v>
      </c>
      <c r="B375" s="112"/>
      <c r="C375" s="112" t="s">
        <v>3154</v>
      </c>
      <c r="D375" s="111"/>
      <c r="E375" s="111" t="s">
        <v>3155</v>
      </c>
      <c r="F375" s="109"/>
      <c r="G375" s="109" t="s">
        <v>221</v>
      </c>
    </row>
    <row r="376" customFormat="1" ht="81" spans="1:7">
      <c r="A376" s="108">
        <v>359</v>
      </c>
      <c r="B376" s="109"/>
      <c r="C376" s="109" t="s">
        <v>3159</v>
      </c>
      <c r="D376" s="109"/>
      <c r="E376" s="109" t="s">
        <v>3160</v>
      </c>
      <c r="F376" s="120"/>
      <c r="G376" s="120" t="s">
        <v>487</v>
      </c>
    </row>
    <row r="377" customFormat="1" ht="81" spans="1:7">
      <c r="A377" s="108">
        <v>360</v>
      </c>
      <c r="B377" s="118"/>
      <c r="C377" s="118" t="s">
        <v>3168</v>
      </c>
      <c r="D377" s="109"/>
      <c r="E377" s="109" t="s">
        <v>3170</v>
      </c>
      <c r="F377" s="119"/>
      <c r="G377" s="119" t="s">
        <v>333</v>
      </c>
    </row>
    <row r="378" customFormat="1" ht="108" spans="1:7">
      <c r="A378" s="108">
        <v>361</v>
      </c>
      <c r="B378" s="115"/>
      <c r="C378" s="115" t="s">
        <v>3177</v>
      </c>
      <c r="D378" s="115"/>
      <c r="E378" s="115" t="s">
        <v>3178</v>
      </c>
      <c r="F378" s="119"/>
      <c r="G378" s="119" t="s">
        <v>333</v>
      </c>
    </row>
    <row r="379" customFormat="1" ht="108" spans="1:7">
      <c r="A379" s="108">
        <v>362</v>
      </c>
      <c r="B379" s="118"/>
      <c r="C379" s="118" t="s">
        <v>3183</v>
      </c>
      <c r="D379" s="109"/>
      <c r="E379" s="109" t="s">
        <v>3184</v>
      </c>
      <c r="F379" s="119"/>
      <c r="G379" s="119" t="s">
        <v>333</v>
      </c>
    </row>
    <row r="380" customFormat="1" ht="108" spans="1:7">
      <c r="A380" s="108">
        <v>363</v>
      </c>
      <c r="B380" s="109"/>
      <c r="C380" s="109" t="s">
        <v>3189</v>
      </c>
      <c r="D380" s="109"/>
      <c r="E380" s="109" t="s">
        <v>3190</v>
      </c>
      <c r="F380" s="109"/>
      <c r="G380" s="109" t="s">
        <v>221</v>
      </c>
    </row>
    <row r="381" customFormat="1" ht="108" spans="1:7">
      <c r="A381" s="108">
        <v>364</v>
      </c>
      <c r="B381" s="115"/>
      <c r="C381" s="115" t="s">
        <v>3198</v>
      </c>
      <c r="D381" s="115"/>
      <c r="E381" s="115" t="s">
        <v>3199</v>
      </c>
      <c r="F381" s="119"/>
      <c r="G381" s="119" t="s">
        <v>333</v>
      </c>
    </row>
    <row r="382" customFormat="1" ht="94.5" spans="1:7">
      <c r="A382" s="108">
        <v>365</v>
      </c>
      <c r="B382" s="115"/>
      <c r="C382" s="115" t="s">
        <v>3205</v>
      </c>
      <c r="D382" s="109"/>
      <c r="E382" s="109" t="s">
        <v>3206</v>
      </c>
      <c r="F382" s="119"/>
      <c r="G382" s="119" t="s">
        <v>333</v>
      </c>
    </row>
    <row r="383" customFormat="1" ht="94.5" spans="1:7">
      <c r="A383" s="108">
        <v>366</v>
      </c>
      <c r="B383" s="115"/>
      <c r="C383" s="115" t="s">
        <v>134</v>
      </c>
      <c r="D383" s="115"/>
      <c r="E383" s="115" t="s">
        <v>135</v>
      </c>
      <c r="F383" s="117"/>
      <c r="G383" s="117" t="s">
        <v>305</v>
      </c>
    </row>
    <row r="384" customFormat="1" spans="1:7">
      <c r="A384" s="108"/>
      <c r="B384" s="107"/>
      <c r="C384" s="107" t="s">
        <v>3217</v>
      </c>
      <c r="D384" s="107"/>
      <c r="E384" s="107"/>
      <c r="F384" s="107"/>
      <c r="G384" s="107"/>
    </row>
    <row r="385" customFormat="1" spans="1:7">
      <c r="A385" s="108"/>
      <c r="B385" s="115"/>
      <c r="C385" s="115" t="s">
        <v>195</v>
      </c>
      <c r="D385" s="115"/>
      <c r="E385" s="115"/>
      <c r="F385" s="115"/>
      <c r="G385" s="115"/>
    </row>
    <row r="386" customFormat="1" ht="270" spans="1:7">
      <c r="A386" s="108">
        <v>367</v>
      </c>
      <c r="B386" s="118"/>
      <c r="C386" s="118" t="s">
        <v>3218</v>
      </c>
      <c r="D386" s="109"/>
      <c r="E386" s="109" t="s">
        <v>3219</v>
      </c>
      <c r="F386" s="119"/>
      <c r="G386" s="119" t="s">
        <v>368</v>
      </c>
    </row>
    <row r="387" customFormat="1" ht="94.5" spans="1:7">
      <c r="A387" s="108">
        <v>368</v>
      </c>
      <c r="B387" s="110"/>
      <c r="C387" s="110" t="s">
        <v>3226</v>
      </c>
      <c r="D387" s="110"/>
      <c r="E387" s="110" t="s">
        <v>110</v>
      </c>
      <c r="F387" s="117"/>
      <c r="G387" s="117" t="s">
        <v>305</v>
      </c>
    </row>
    <row r="388" customFormat="1" ht="162" spans="1:7">
      <c r="A388" s="108">
        <v>369</v>
      </c>
      <c r="B388" s="115"/>
      <c r="C388" s="115" t="s">
        <v>3234</v>
      </c>
      <c r="D388" s="109"/>
      <c r="E388" s="109" t="s">
        <v>3235</v>
      </c>
      <c r="F388" s="109"/>
      <c r="G388" s="109" t="s">
        <v>272</v>
      </c>
    </row>
    <row r="389" customFormat="1" ht="175.5" spans="1:7">
      <c r="A389" s="108">
        <v>370</v>
      </c>
      <c r="B389" s="115"/>
      <c r="C389" s="115" t="s">
        <v>3239</v>
      </c>
      <c r="D389" s="109"/>
      <c r="E389" s="109" t="s">
        <v>3240</v>
      </c>
      <c r="F389" s="109"/>
      <c r="G389" s="109" t="s">
        <v>272</v>
      </c>
    </row>
    <row r="390" customFormat="1" ht="67.5" spans="1:7">
      <c r="A390" s="108">
        <v>371</v>
      </c>
      <c r="B390" s="115"/>
      <c r="C390" s="115" t="s">
        <v>3252</v>
      </c>
      <c r="D390" s="109"/>
      <c r="E390" s="109" t="s">
        <v>3253</v>
      </c>
      <c r="F390" s="109"/>
      <c r="G390" s="109" t="s">
        <v>378</v>
      </c>
    </row>
    <row r="391" customFormat="1" ht="148.5" spans="1:7">
      <c r="A391" s="108">
        <v>372</v>
      </c>
      <c r="B391" s="115"/>
      <c r="C391" s="115" t="s">
        <v>3257</v>
      </c>
      <c r="D391" s="115"/>
      <c r="E391" s="115" t="s">
        <v>3258</v>
      </c>
      <c r="F391" s="109"/>
      <c r="G391" s="109" t="s">
        <v>378</v>
      </c>
    </row>
    <row r="392" customFormat="1" ht="148.5" spans="1:7">
      <c r="A392" s="108">
        <v>373</v>
      </c>
      <c r="B392" s="115"/>
      <c r="C392" s="115" t="s">
        <v>3263</v>
      </c>
      <c r="D392" s="115"/>
      <c r="E392" s="115" t="s">
        <v>3264</v>
      </c>
      <c r="F392" s="109"/>
      <c r="G392" s="109" t="s">
        <v>3270</v>
      </c>
    </row>
    <row r="393" customFormat="1" ht="202.5" spans="1:7">
      <c r="A393" s="108">
        <v>374</v>
      </c>
      <c r="B393" s="115"/>
      <c r="C393" s="115" t="s">
        <v>3273</v>
      </c>
      <c r="D393" s="115"/>
      <c r="E393" s="115" t="s">
        <v>3275</v>
      </c>
      <c r="F393" s="109"/>
      <c r="G393" s="109" t="s">
        <v>378</v>
      </c>
    </row>
    <row r="394" customFormat="1" spans="1:7">
      <c r="A394" s="108"/>
      <c r="B394" s="107"/>
      <c r="C394" s="107" t="s">
        <v>3284</v>
      </c>
      <c r="D394" s="107"/>
      <c r="E394" s="107"/>
      <c r="F394" s="107"/>
      <c r="G394" s="107"/>
    </row>
    <row r="395" customFormat="1" spans="1:7">
      <c r="A395" s="108"/>
      <c r="B395" s="115"/>
      <c r="C395" s="115" t="s">
        <v>195</v>
      </c>
      <c r="D395" s="115"/>
      <c r="E395" s="115"/>
      <c r="F395" s="115"/>
      <c r="G395" s="115"/>
    </row>
    <row r="396" customFormat="1" ht="121.5" spans="1:7">
      <c r="A396" s="108">
        <v>375</v>
      </c>
      <c r="B396" s="118"/>
      <c r="C396" s="118" t="s">
        <v>3285</v>
      </c>
      <c r="D396" s="109"/>
      <c r="E396" s="109" t="s">
        <v>3286</v>
      </c>
      <c r="F396" s="119"/>
      <c r="G396" s="119" t="s">
        <v>368</v>
      </c>
    </row>
    <row r="397" customFormat="1" ht="81" spans="1:7">
      <c r="A397" s="108">
        <v>376</v>
      </c>
      <c r="B397" s="115"/>
      <c r="C397" s="115" t="s">
        <v>3297</v>
      </c>
      <c r="D397" s="115"/>
      <c r="E397" s="115" t="s">
        <v>3298</v>
      </c>
      <c r="F397" s="109"/>
      <c r="G397" s="109" t="s">
        <v>3304</v>
      </c>
    </row>
    <row r="398" customFormat="1" ht="108" spans="1:7">
      <c r="A398" s="108">
        <v>377</v>
      </c>
      <c r="B398" s="115"/>
      <c r="C398" s="115" t="s">
        <v>3310</v>
      </c>
      <c r="D398" s="115"/>
      <c r="E398" s="115" t="s">
        <v>3311</v>
      </c>
      <c r="F398" s="109"/>
      <c r="G398" s="109" t="s">
        <v>221</v>
      </c>
    </row>
    <row r="399" customFormat="1" ht="81" spans="1:7">
      <c r="A399" s="108">
        <v>378</v>
      </c>
      <c r="B399" s="118"/>
      <c r="C399" s="118" t="s">
        <v>3325</v>
      </c>
      <c r="D399" s="109"/>
      <c r="E399" s="109" t="s">
        <v>3326</v>
      </c>
      <c r="F399" s="119"/>
      <c r="G399" s="119" t="s">
        <v>333</v>
      </c>
    </row>
    <row r="400" customFormat="1" ht="94.5" spans="1:7">
      <c r="A400" s="108">
        <v>379</v>
      </c>
      <c r="B400" s="110"/>
      <c r="C400" s="110" t="s">
        <v>112</v>
      </c>
      <c r="D400" s="110"/>
      <c r="E400" s="110" t="s">
        <v>113</v>
      </c>
      <c r="F400" s="117"/>
      <c r="G400" s="117" t="s">
        <v>305</v>
      </c>
    </row>
    <row r="401" customFormat="1" ht="94.5" spans="1:7">
      <c r="A401" s="108">
        <v>380</v>
      </c>
      <c r="B401" s="115"/>
      <c r="C401" s="115" t="s">
        <v>3340</v>
      </c>
      <c r="D401" s="115"/>
      <c r="E401" s="115" t="s">
        <v>3341</v>
      </c>
      <c r="F401" s="109"/>
      <c r="G401" s="109" t="s">
        <v>763</v>
      </c>
    </row>
    <row r="402" ht="81" spans="1:7">
      <c r="A402" s="108">
        <v>381</v>
      </c>
      <c r="B402" s="115"/>
      <c r="C402" s="115" t="s">
        <v>3345</v>
      </c>
      <c r="D402" s="123"/>
      <c r="E402" s="123" t="s">
        <v>3346</v>
      </c>
      <c r="F402" s="109"/>
      <c r="G402" s="109" t="s">
        <v>378</v>
      </c>
    </row>
    <row r="403" ht="121.5" spans="1:7">
      <c r="A403" s="108">
        <v>382</v>
      </c>
      <c r="B403" s="124"/>
      <c r="C403" s="124" t="s">
        <v>3352</v>
      </c>
      <c r="D403" s="124"/>
      <c r="E403" s="124" t="s">
        <v>3353</v>
      </c>
      <c r="F403" s="109"/>
      <c r="G403" s="109" t="s">
        <v>3355</v>
      </c>
    </row>
    <row r="404" ht="94.5" spans="1:7">
      <c r="A404" s="108">
        <v>383</v>
      </c>
      <c r="B404" s="115"/>
      <c r="C404" s="115" t="s">
        <v>3357</v>
      </c>
      <c r="D404" s="115"/>
      <c r="E404" s="115" t="s">
        <v>3358</v>
      </c>
      <c r="F404" s="109"/>
      <c r="G404" s="109" t="s">
        <v>763</v>
      </c>
    </row>
    <row r="405" ht="121.5" spans="1:7">
      <c r="A405" s="108">
        <v>384</v>
      </c>
      <c r="B405" s="115"/>
      <c r="C405" s="115" t="s">
        <v>115</v>
      </c>
      <c r="D405" s="115"/>
      <c r="E405" s="115" t="s">
        <v>116</v>
      </c>
      <c r="F405" s="117"/>
      <c r="G405" s="117" t="s">
        <v>305</v>
      </c>
    </row>
    <row r="406" ht="81" spans="1:7">
      <c r="A406" s="108">
        <v>385</v>
      </c>
      <c r="B406" s="115"/>
      <c r="C406" s="115" t="s">
        <v>3367</v>
      </c>
      <c r="D406" s="115"/>
      <c r="E406" s="115" t="s">
        <v>3368</v>
      </c>
      <c r="F406" s="109"/>
      <c r="G406" s="109" t="s">
        <v>763</v>
      </c>
    </row>
    <row r="407" ht="81" spans="1:7">
      <c r="A407" s="108">
        <v>386</v>
      </c>
      <c r="B407" s="115"/>
      <c r="C407" s="115" t="s">
        <v>3376</v>
      </c>
      <c r="D407" s="111"/>
      <c r="E407" s="111" t="s">
        <v>3377</v>
      </c>
      <c r="F407" s="109"/>
      <c r="G407" s="109" t="s">
        <v>378</v>
      </c>
    </row>
    <row r="408" ht="54" spans="1:7">
      <c r="A408" s="108">
        <v>387</v>
      </c>
      <c r="B408" s="124"/>
      <c r="C408" s="124" t="s">
        <v>3385</v>
      </c>
      <c r="D408" s="124"/>
      <c r="E408" s="124" t="s">
        <v>3386</v>
      </c>
      <c r="F408" s="115"/>
      <c r="G408" s="115" t="s">
        <v>3304</v>
      </c>
    </row>
    <row r="409" ht="54" spans="1:7">
      <c r="A409" s="108">
        <v>388</v>
      </c>
      <c r="B409" s="115"/>
      <c r="C409" s="115" t="s">
        <v>3391</v>
      </c>
      <c r="D409" s="115"/>
      <c r="E409" s="115" t="s">
        <v>3392</v>
      </c>
      <c r="F409" s="109"/>
      <c r="G409" s="109" t="s">
        <v>3398</v>
      </c>
    </row>
    <row r="410" ht="270" spans="1:7">
      <c r="A410" s="108">
        <v>389</v>
      </c>
      <c r="B410" s="122"/>
      <c r="C410" s="122" t="s">
        <v>3401</v>
      </c>
      <c r="D410" s="110"/>
      <c r="E410" s="110" t="s">
        <v>3402</v>
      </c>
      <c r="F410" s="109"/>
      <c r="G410" s="109" t="s">
        <v>221</v>
      </c>
    </row>
    <row r="411" ht="54" spans="1:7">
      <c r="A411" s="108">
        <v>390</v>
      </c>
      <c r="B411" s="115"/>
      <c r="C411" s="115" t="s">
        <v>3412</v>
      </c>
      <c r="D411" s="115"/>
      <c r="E411" s="115" t="s">
        <v>3413</v>
      </c>
      <c r="F411" s="109"/>
      <c r="G411" s="109" t="s">
        <v>763</v>
      </c>
    </row>
    <row r="412" ht="108" spans="1:7">
      <c r="A412" s="108">
        <v>391</v>
      </c>
      <c r="B412" s="115"/>
      <c r="C412" s="115" t="s">
        <v>3418</v>
      </c>
      <c r="D412" s="115"/>
      <c r="E412" s="115" t="s">
        <v>3419</v>
      </c>
      <c r="F412" s="109"/>
      <c r="G412" s="109" t="s">
        <v>763</v>
      </c>
    </row>
    <row r="413" spans="1:7">
      <c r="A413" s="108"/>
      <c r="B413" s="115"/>
      <c r="C413" s="115" t="s">
        <v>248</v>
      </c>
      <c r="D413" s="115"/>
      <c r="E413" s="115"/>
      <c r="F413" s="115"/>
      <c r="G413" s="115"/>
    </row>
    <row r="414" ht="189" spans="1:7">
      <c r="A414" s="108">
        <v>392</v>
      </c>
      <c r="B414" s="118"/>
      <c r="C414" s="118" t="s">
        <v>3422</v>
      </c>
      <c r="D414" s="109"/>
      <c r="E414" s="109" t="s">
        <v>3423</v>
      </c>
      <c r="F414" s="119"/>
      <c r="G414" s="119" t="s">
        <v>368</v>
      </c>
    </row>
    <row r="415" ht="108" spans="1:7">
      <c r="A415" s="108">
        <v>393</v>
      </c>
      <c r="B415" s="124"/>
      <c r="C415" s="124" t="s">
        <v>3432</v>
      </c>
      <c r="D415" s="124"/>
      <c r="E415" s="124" t="s">
        <v>3433</v>
      </c>
      <c r="F415" s="109"/>
      <c r="G415" s="109" t="s">
        <v>221</v>
      </c>
    </row>
    <row r="416" ht="135" spans="1:7">
      <c r="A416" s="108">
        <v>394</v>
      </c>
      <c r="B416" s="118"/>
      <c r="C416" s="118" t="s">
        <v>3440</v>
      </c>
      <c r="D416" s="109"/>
      <c r="E416" s="109" t="s">
        <v>3441</v>
      </c>
      <c r="F416" s="119"/>
      <c r="G416" s="119" t="s">
        <v>368</v>
      </c>
    </row>
    <row r="417" ht="94.5" spans="1:7">
      <c r="A417" s="108">
        <v>395</v>
      </c>
      <c r="B417" s="109"/>
      <c r="C417" s="109" t="s">
        <v>3451</v>
      </c>
      <c r="D417" s="124"/>
      <c r="E417" s="124" t="s">
        <v>3452</v>
      </c>
      <c r="F417" s="109"/>
      <c r="G417" s="109" t="s">
        <v>221</v>
      </c>
    </row>
    <row r="418" ht="94.5" spans="1:7">
      <c r="A418" s="108">
        <v>396</v>
      </c>
      <c r="B418" s="115"/>
      <c r="C418" s="115" t="s">
        <v>3460</v>
      </c>
      <c r="D418" s="115"/>
      <c r="E418" s="115" t="s">
        <v>3461</v>
      </c>
      <c r="F418" s="109"/>
      <c r="G418" s="109" t="s">
        <v>763</v>
      </c>
    </row>
    <row r="419" ht="54" spans="1:7">
      <c r="A419" s="108">
        <v>397</v>
      </c>
      <c r="B419" s="109"/>
      <c r="C419" s="109" t="s">
        <v>3469</v>
      </c>
      <c r="D419" s="109"/>
      <c r="E419" s="109" t="s">
        <v>3470</v>
      </c>
      <c r="F419" s="117"/>
      <c r="G419" s="117" t="s">
        <v>209</v>
      </c>
    </row>
    <row r="420" ht="94.5" spans="1:7">
      <c r="A420" s="108">
        <v>398</v>
      </c>
      <c r="B420" s="115"/>
      <c r="C420" s="115" t="s">
        <v>3481</v>
      </c>
      <c r="D420" s="109"/>
      <c r="E420" s="109" t="s">
        <v>3482</v>
      </c>
      <c r="F420" s="109"/>
      <c r="G420" s="109" t="s">
        <v>378</v>
      </c>
    </row>
  </sheetData>
  <autoFilter xmlns:etc="http://www.wps.cn/officeDocument/2017/etCustomData" ref="A3:G420" etc:filterBottomFollowUsedRange="0">
    <extLst/>
  </autoFilter>
  <mergeCells count="24">
    <mergeCell ref="A1:G1"/>
    <mergeCell ref="A2:G2"/>
    <mergeCell ref="C5:G5"/>
    <mergeCell ref="C6:G6"/>
    <mergeCell ref="C7:G7"/>
    <mergeCell ref="C12:G12"/>
    <mergeCell ref="C14:G14"/>
    <mergeCell ref="C15:G15"/>
    <mergeCell ref="C72:G72"/>
    <mergeCell ref="C106:G106"/>
    <mergeCell ref="C107:G107"/>
    <mergeCell ref="C109:G109"/>
    <mergeCell ref="C111:G111"/>
    <mergeCell ref="C112:G112"/>
    <mergeCell ref="C288:G288"/>
    <mergeCell ref="C384:G384"/>
    <mergeCell ref="C385:G385"/>
    <mergeCell ref="C394:G394"/>
    <mergeCell ref="C395:G395"/>
    <mergeCell ref="C413:G413"/>
    <mergeCell ref="A3:A4"/>
    <mergeCell ref="C3:C4"/>
    <mergeCell ref="E3:E4"/>
    <mergeCell ref="G3:G4"/>
  </mergeCells>
  <conditionalFormatting sqref="E119:F119">
    <cfRule type="expression" dxfId="1" priority="34" stopIfTrue="1">
      <formula>AND(COUNTIF(#REF!,E119)&gt;1,NOT(ISBLANK(E119)))</formula>
    </cfRule>
  </conditionalFormatting>
  <conditionalFormatting sqref="E121:F121">
    <cfRule type="expression" dxfId="1" priority="33" stopIfTrue="1">
      <formula>AND(COUNTIF(#REF!,E121)&gt;1,NOT(ISBLANK(E121)))</formula>
    </cfRule>
  </conditionalFormatting>
  <conditionalFormatting sqref="E227:F227">
    <cfRule type="expression" dxfId="0" priority="44" stopIfTrue="1">
      <formula>AND(COUNTIF($C$2:$C$223,E227)&gt;1,NOT(ISBLANK(E227)))</formula>
    </cfRule>
  </conditionalFormatting>
  <conditionalFormatting sqref="E282:F282">
    <cfRule type="expression" dxfId="0" priority="11" stopIfTrue="1">
      <formula>AND(COUNTIF($C$2:$C$25,E282)&gt;1,NOT(ISBLANK(E282)))</formula>
    </cfRule>
  </conditionalFormatting>
  <conditionalFormatting sqref="E86:F92">
    <cfRule type="duplicateValues" dxfId="2" priority="35"/>
  </conditionalFormatting>
  <printOptions horizontalCentered="1"/>
  <pageMargins left="0.751388888888889" right="0.826388888888889" top="1" bottom="1" header="0.5" footer="0.5"/>
  <pageSetup paperSize="9" fitToHeight="0" orientation="portrait" horizontalDpi="600"/>
  <headerFooter/>
  <rowBreaks count="2" manualBreakCount="2">
    <brk id="408" max="6" man="1"/>
    <brk id="420" max="1638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9"/>
  <sheetViews>
    <sheetView view="pageBreakPreview" zoomScale="50" zoomScaleNormal="80" topLeftCell="A2" workbookViewId="0">
      <selection activeCell="I29" sqref="I29"/>
    </sheetView>
  </sheetViews>
  <sheetFormatPr defaultColWidth="9" defaultRowHeight="22.5"/>
  <cols>
    <col min="1" max="1" width="18.6333333333333" style="66" customWidth="1"/>
    <col min="2" max="2" width="28.5666666666667" style="66" customWidth="1"/>
    <col min="3" max="11" width="18.6333333333333" style="66" customWidth="1"/>
    <col min="12" max="12" width="5.13333333333333" customWidth="1"/>
    <col min="13" max="13" width="29.3166666666667" style="20" customWidth="1"/>
    <col min="14" max="14" width="32.2" customWidth="1"/>
    <col min="15" max="15" width="6.90833333333333" customWidth="1"/>
    <col min="17" max="17" width="9.13333333333333"/>
    <col min="18" max="18" width="11.1333333333333" customWidth="1"/>
    <col min="19" max="19" width="9.13333333333333"/>
    <col min="20" max="20" width="10.75" customWidth="1"/>
    <col min="21" max="21" width="11.75" customWidth="1"/>
    <col min="23" max="23" width="11.25" customWidth="1"/>
    <col min="24" max="24" width="13.75" customWidth="1"/>
  </cols>
  <sheetData>
    <row r="1" ht="60" customHeight="1" spans="1:24">
      <c r="A1" s="21" t="s">
        <v>3513</v>
      </c>
      <c r="B1" s="21"/>
      <c r="C1" s="21"/>
      <c r="D1" s="21"/>
      <c r="E1" s="21"/>
      <c r="F1" s="21"/>
      <c r="G1" s="21"/>
      <c r="H1" s="21"/>
      <c r="I1" s="21"/>
      <c r="J1" s="21"/>
      <c r="K1" s="21"/>
      <c r="L1" s="22"/>
      <c r="M1" s="23"/>
      <c r="N1" s="22"/>
      <c r="O1" s="22"/>
      <c r="P1" s="24" t="s">
        <v>3514</v>
      </c>
      <c r="Q1" s="24"/>
      <c r="R1" s="24"/>
      <c r="S1" s="24"/>
      <c r="T1" s="24"/>
      <c r="U1" s="24"/>
      <c r="V1" s="24"/>
      <c r="W1" s="24"/>
      <c r="X1" s="24"/>
    </row>
    <row r="2" ht="60" customHeight="1" spans="1:24">
      <c r="A2" s="67" t="s">
        <v>1</v>
      </c>
      <c r="B2" s="67" t="s">
        <v>3515</v>
      </c>
      <c r="C2" s="68" t="s">
        <v>3516</v>
      </c>
      <c r="D2" s="67" t="s">
        <v>3517</v>
      </c>
      <c r="E2" s="68" t="s">
        <v>3518</v>
      </c>
      <c r="F2" s="67" t="s">
        <v>195</v>
      </c>
      <c r="G2" s="67"/>
      <c r="H2" s="67"/>
      <c r="I2" s="67" t="s">
        <v>248</v>
      </c>
      <c r="J2" s="67"/>
      <c r="K2" s="67"/>
      <c r="L2" s="27"/>
      <c r="M2" s="23"/>
      <c r="N2" s="27"/>
      <c r="O2" s="27"/>
      <c r="P2" s="26" t="s">
        <v>3519</v>
      </c>
      <c r="Q2" s="25" t="s">
        <v>3517</v>
      </c>
      <c r="R2" s="26" t="s">
        <v>3518</v>
      </c>
      <c r="S2" s="25" t="s">
        <v>195</v>
      </c>
      <c r="T2" s="25"/>
      <c r="U2" s="25"/>
      <c r="V2" s="25" t="s">
        <v>248</v>
      </c>
      <c r="W2" s="25"/>
      <c r="X2" s="25"/>
    </row>
    <row r="3" ht="60" customHeight="1" spans="1:24">
      <c r="A3" s="67"/>
      <c r="B3" s="67"/>
      <c r="C3" s="67"/>
      <c r="D3" s="67"/>
      <c r="E3" s="67"/>
      <c r="F3" s="67" t="s">
        <v>3520</v>
      </c>
      <c r="G3" s="67" t="s">
        <v>3521</v>
      </c>
      <c r="H3" s="67" t="s">
        <v>3518</v>
      </c>
      <c r="I3" s="67" t="s">
        <v>3520</v>
      </c>
      <c r="J3" s="67" t="s">
        <v>3521</v>
      </c>
      <c r="K3" s="67" t="s">
        <v>3518</v>
      </c>
      <c r="L3" s="27"/>
      <c r="N3" s="69"/>
      <c r="O3" s="27"/>
      <c r="P3" s="26"/>
      <c r="Q3" s="25"/>
      <c r="R3" s="25"/>
      <c r="S3" s="25" t="s">
        <v>3520</v>
      </c>
      <c r="T3" s="25" t="s">
        <v>3521</v>
      </c>
      <c r="U3" s="25" t="s">
        <v>3518</v>
      </c>
      <c r="V3" s="25" t="s">
        <v>3520</v>
      </c>
      <c r="W3" s="25" t="s">
        <v>3521</v>
      </c>
      <c r="X3" s="25" t="s">
        <v>3518</v>
      </c>
    </row>
    <row r="4" ht="60" customHeight="1" spans="1:24">
      <c r="A4" s="70">
        <v>1</v>
      </c>
      <c r="B4" s="71" t="s">
        <v>272</v>
      </c>
      <c r="C4" s="72" t="e">
        <f>COUNTIF(#REF!,B4)</f>
        <v>#REF!</v>
      </c>
      <c r="D4" s="73" t="e">
        <f>SUMIF(#REF!,B4,#REF!)/10000</f>
        <v>#REF!</v>
      </c>
      <c r="E4" s="73" t="e">
        <f>SUMIF(#REF!,B4,#REF!)/10000</f>
        <v>#REF!</v>
      </c>
      <c r="F4" s="72" t="e">
        <f>COUNTIFS(#REF!,B4,#REF!,"新建")</f>
        <v>#REF!</v>
      </c>
      <c r="G4" s="73" t="e">
        <f>SUMIFS(#REF!,#REF!,B4,#REF!,"新建")/10000</f>
        <v>#REF!</v>
      </c>
      <c r="H4" s="73" t="e">
        <f>SUMIFS(#REF!,#REF!,B4,#REF!,"新建")/10000</f>
        <v>#REF!</v>
      </c>
      <c r="I4" s="72" t="e">
        <f>COUNTIFS(#REF!,B4,#REF!,"续建")</f>
        <v>#REF!</v>
      </c>
      <c r="J4" s="73" t="e">
        <f>SUMIFS(#REF!,#REF!,B4,#REF!,"续建")/10000</f>
        <v>#REF!</v>
      </c>
      <c r="K4" s="73" t="e">
        <f>SUMIFS(#REF!,#REF!,B4,#REF!,"续建")/10000</f>
        <v>#REF!</v>
      </c>
      <c r="L4" s="34"/>
      <c r="M4" s="35" t="e">
        <f>B4&amp;C4&amp;"个，总投资"&amp;ROUND(D4,1)&amp;"亿元，年度计划投资"&amp;ROUND(E4,1)&amp;"亿元。其中，新建项目"&amp;F4&amp;"个，总投资"&amp;ROUND(G4,1)&amp;"亿元，年度计划投资"&amp;ROUND(H4,1)&amp;"亿元；续建项目"&amp;I4&amp;"个，总投资"&amp;ROUND(J4,1)&amp;"亿元，年度计划投资"&amp;ROUND(K4,1)&amp;"亿元；"</f>
        <v>#REF!</v>
      </c>
      <c r="N4" s="35" t="e">
        <f t="shared" ref="N4:N12" si="0">B4&amp;C4&amp;"个，总投资"&amp;ROUND(D4,1)&amp;"亿元，年度计划投资"&amp;ROUND(E4,1)&amp;"亿元；"</f>
        <v>#REF!</v>
      </c>
      <c r="O4" s="34"/>
      <c r="P4" s="74" t="e">
        <f t="shared" ref="P4:P31" si="1">E4/D4</f>
        <v>#REF!</v>
      </c>
      <c r="Q4" s="37" t="e">
        <f>SUMIFS(#REF!,#REF!,B4,#REF!,"是")/10000</f>
        <v>#REF!</v>
      </c>
      <c r="R4" s="37" t="e">
        <f>SUMIFS(#REF!,#REF!,B4,#REF!,"是")/10000</f>
        <v>#REF!</v>
      </c>
      <c r="S4" s="74" t="e">
        <f t="shared" ref="S4:S31" si="2">H4/G4</f>
        <v>#REF!</v>
      </c>
      <c r="T4" s="37" t="e">
        <f>SUMIFS(#REF!,#REF!,B4,#REF!,"新建",#REF!,"是")/10000</f>
        <v>#REF!</v>
      </c>
      <c r="U4" s="37" t="e">
        <f>SUMIFS(#REF!,#REF!,B4,#REF!,"新建",#REF!,"是")/10000</f>
        <v>#REF!</v>
      </c>
      <c r="V4" s="32" t="e">
        <f>COUNTIFS(#REF!,B4,#REF!,"续建",#REF!,"是")</f>
        <v>#REF!</v>
      </c>
      <c r="W4" s="37" t="e">
        <f>SUMIFS(#REF!,#REF!,B4,#REF!,"续建",#REF!,"是")/10000</f>
        <v>#REF!</v>
      </c>
      <c r="X4" s="37" t="e">
        <f>SUMIFS(#REF!,#REF!,B4,#REF!,"续建",#REF!,"是")/10000</f>
        <v>#REF!</v>
      </c>
    </row>
    <row r="5" ht="60" customHeight="1" spans="1:24">
      <c r="A5" s="70">
        <v>2</v>
      </c>
      <c r="B5" s="75" t="s">
        <v>378</v>
      </c>
      <c r="C5" s="72" t="e">
        <f>COUNTIF(#REF!,B5)</f>
        <v>#REF!</v>
      </c>
      <c r="D5" s="73" t="e">
        <f>SUMIF(#REF!,B5,#REF!)/10000</f>
        <v>#REF!</v>
      </c>
      <c r="E5" s="73" t="e">
        <f>SUMIF(#REF!,B5,#REF!)/10000</f>
        <v>#REF!</v>
      </c>
      <c r="F5" s="72" t="e">
        <f>COUNTIFS(#REF!,B5,#REF!,"新建")</f>
        <v>#REF!</v>
      </c>
      <c r="G5" s="73" t="e">
        <f>SUMIFS(#REF!,#REF!,B5,#REF!,"新建")/10000</f>
        <v>#REF!</v>
      </c>
      <c r="H5" s="73" t="e">
        <f>SUMIFS(#REF!,#REF!,B5,#REF!,"新建")/10000</f>
        <v>#REF!</v>
      </c>
      <c r="I5" s="72" t="e">
        <f>COUNTIFS(#REF!,B5,#REF!,"续建")</f>
        <v>#REF!</v>
      </c>
      <c r="J5" s="73" t="e">
        <f>SUMIFS(#REF!,#REF!,B5,#REF!,"续建")/10000</f>
        <v>#REF!</v>
      </c>
      <c r="K5" s="73" t="e">
        <f>SUMIFS(#REF!,#REF!,B5,#REF!,"续建")/10000</f>
        <v>#REF!</v>
      </c>
      <c r="L5" s="34"/>
      <c r="M5" s="35" t="e">
        <f t="shared" ref="M4:M12" si="3">B5&amp;C5&amp;"个，总投资"&amp;ROUND(D5,1)&amp;"亿元，年度计划投资"&amp;ROUND(E5,1)&amp;"亿元。其中，新建项目"&amp;F5&amp;"个，总投资"&amp;ROUND(G5,1)&amp;"亿元，年度计划投资"&amp;ROUND(H5,1)&amp;"亿元；续建项目"&amp;I5&amp;"个，总投资"&amp;ROUND(J5,1)&amp;"亿元，年度计划投资"&amp;ROUND(K5,1)&amp;"亿元；"</f>
        <v>#REF!</v>
      </c>
      <c r="N5" s="35" t="e">
        <f t="shared" si="0"/>
        <v>#REF!</v>
      </c>
      <c r="O5" s="34"/>
      <c r="P5" s="74" t="e">
        <f t="shared" si="1"/>
        <v>#REF!</v>
      </c>
      <c r="Q5" s="37" t="e">
        <f>SUMIFS(#REF!,#REF!,B5,#REF!,"是")/10000</f>
        <v>#REF!</v>
      </c>
      <c r="R5" s="37" t="e">
        <f>SUMIFS(#REF!,#REF!,B5,#REF!,"是")/10000</f>
        <v>#REF!</v>
      </c>
      <c r="S5" s="74" t="e">
        <f t="shared" si="2"/>
        <v>#REF!</v>
      </c>
      <c r="T5" s="37" t="e">
        <f>SUMIFS(#REF!,#REF!,B5,#REF!,"新建",#REF!,"是")/10000</f>
        <v>#REF!</v>
      </c>
      <c r="U5" s="37" t="e">
        <f>SUMIFS(#REF!,#REF!,B5,#REF!,"新建",#REF!,"是")/10000</f>
        <v>#REF!</v>
      </c>
      <c r="V5" s="32" t="e">
        <f>COUNTIFS(#REF!,B5,#REF!,"续建",#REF!,"是")</f>
        <v>#REF!</v>
      </c>
      <c r="W5" s="37" t="e">
        <f>SUMIFS(#REF!,#REF!,B5,#REF!,"续建",#REF!,"是")/10000</f>
        <v>#REF!</v>
      </c>
      <c r="X5" s="37" t="e">
        <f>SUMIFS(#REF!,#REF!,B5,#REF!,"续建",#REF!,"是")/10000</f>
        <v>#REF!</v>
      </c>
    </row>
    <row r="6" ht="60" customHeight="1" spans="1:24">
      <c r="A6" s="70">
        <v>3</v>
      </c>
      <c r="B6" s="75" t="s">
        <v>333</v>
      </c>
      <c r="C6" s="72" t="e">
        <f>COUNTIF(#REF!,B6)</f>
        <v>#REF!</v>
      </c>
      <c r="D6" s="73" t="e">
        <f>SUMIF(#REF!,B6,#REF!)/10000</f>
        <v>#REF!</v>
      </c>
      <c r="E6" s="73" t="e">
        <f>SUMIF(#REF!,B6,#REF!)/10000</f>
        <v>#REF!</v>
      </c>
      <c r="F6" s="72" t="e">
        <f>COUNTIFS(#REF!,B6,#REF!,"新建")</f>
        <v>#REF!</v>
      </c>
      <c r="G6" s="73" t="e">
        <f>SUMIFS(#REF!,#REF!,B6,#REF!,"新建")/10000</f>
        <v>#REF!</v>
      </c>
      <c r="H6" s="73" t="e">
        <f>SUMIFS(#REF!,#REF!,B6,#REF!,"新建")/10000</f>
        <v>#REF!</v>
      </c>
      <c r="I6" s="72" t="e">
        <f>COUNTIFS(#REF!,B6,#REF!,"续建")</f>
        <v>#REF!</v>
      </c>
      <c r="J6" s="73" t="e">
        <f>SUMIFS(#REF!,#REF!,B6,#REF!,"续建")/10000</f>
        <v>#REF!</v>
      </c>
      <c r="K6" s="73" t="e">
        <f>SUMIFS(#REF!,#REF!,B6,#REF!,"续建")/10000</f>
        <v>#REF!</v>
      </c>
      <c r="L6" s="34"/>
      <c r="M6" s="35" t="e">
        <f t="shared" si="3"/>
        <v>#REF!</v>
      </c>
      <c r="N6" s="35" t="e">
        <f t="shared" si="0"/>
        <v>#REF!</v>
      </c>
      <c r="O6" s="34"/>
      <c r="P6" s="74" t="e">
        <f t="shared" si="1"/>
        <v>#REF!</v>
      </c>
      <c r="Q6" s="37" t="e">
        <f>SUMIFS(#REF!,#REF!,B6,#REF!,"是")/10000</f>
        <v>#REF!</v>
      </c>
      <c r="R6" s="37" t="e">
        <f>SUMIFS(#REF!,#REF!,B6,#REF!,"是")/10000</f>
        <v>#REF!</v>
      </c>
      <c r="S6" s="74" t="e">
        <f t="shared" si="2"/>
        <v>#REF!</v>
      </c>
      <c r="T6" s="37" t="e">
        <f>SUMIFS(#REF!,#REF!,B6,#REF!,"新建",#REF!,"是")/10000</f>
        <v>#REF!</v>
      </c>
      <c r="U6" s="37" t="e">
        <f>SUMIFS(#REF!,#REF!,B6,#REF!,"新建",#REF!,"是")/10000</f>
        <v>#REF!</v>
      </c>
      <c r="V6" s="32" t="e">
        <f>COUNTIFS(#REF!,B6,#REF!,"续建",#REF!,"是")</f>
        <v>#REF!</v>
      </c>
      <c r="W6" s="37" t="e">
        <f>SUMIFS(#REF!,#REF!,B6,#REF!,"续建",#REF!,"是")/10000</f>
        <v>#REF!</v>
      </c>
      <c r="X6" s="37" t="e">
        <f>SUMIFS(#REF!,#REF!,B6,#REF!,"续建",#REF!,"是")/10000</f>
        <v>#REF!</v>
      </c>
    </row>
    <row r="7" ht="60" customHeight="1" spans="1:24">
      <c r="A7" s="70">
        <v>4</v>
      </c>
      <c r="B7" s="75" t="s">
        <v>368</v>
      </c>
      <c r="C7" s="72" t="e">
        <f>COUNTIF(#REF!,B7)</f>
        <v>#REF!</v>
      </c>
      <c r="D7" s="73" t="e">
        <f>SUMIF(#REF!,B7,#REF!)/10000</f>
        <v>#REF!</v>
      </c>
      <c r="E7" s="73" t="e">
        <f>SUMIF(#REF!,B7,#REF!)/10000</f>
        <v>#REF!</v>
      </c>
      <c r="F7" s="72" t="e">
        <f>COUNTIFS(#REF!,B7,#REF!,"新建")</f>
        <v>#REF!</v>
      </c>
      <c r="G7" s="73" t="e">
        <f>SUMIFS(#REF!,#REF!,B7,#REF!,"新建")/10000</f>
        <v>#REF!</v>
      </c>
      <c r="H7" s="73" t="e">
        <f>SUMIFS(#REF!,#REF!,B7,#REF!,"新建")/10000</f>
        <v>#REF!</v>
      </c>
      <c r="I7" s="72" t="e">
        <f>COUNTIFS(#REF!,B7,#REF!,"续建")</f>
        <v>#REF!</v>
      </c>
      <c r="J7" s="73" t="e">
        <f>SUMIFS(#REF!,#REF!,B7,#REF!,"续建")/10000</f>
        <v>#REF!</v>
      </c>
      <c r="K7" s="73" t="e">
        <f>SUMIFS(#REF!,#REF!,B7,#REF!,"续建")/10000</f>
        <v>#REF!</v>
      </c>
      <c r="M7" s="35" t="e">
        <f t="shared" si="3"/>
        <v>#REF!</v>
      </c>
      <c r="N7" s="35" t="e">
        <f t="shared" si="0"/>
        <v>#REF!</v>
      </c>
      <c r="P7" s="74" t="e">
        <f t="shared" si="1"/>
        <v>#REF!</v>
      </c>
      <c r="Q7" s="37" t="e">
        <f>SUMIFS(#REF!,#REF!,B7,#REF!,"是")/10000</f>
        <v>#REF!</v>
      </c>
      <c r="R7" s="37" t="e">
        <f>SUMIFS(#REF!,#REF!,B7,#REF!,"是")/10000</f>
        <v>#REF!</v>
      </c>
      <c r="S7" s="74" t="e">
        <f t="shared" si="2"/>
        <v>#REF!</v>
      </c>
      <c r="T7" s="37" t="e">
        <f>SUMIFS(#REF!,#REF!,B7,#REF!,"新建",#REF!,"是")/10000</f>
        <v>#REF!</v>
      </c>
      <c r="U7" s="37" t="e">
        <f>SUMIFS(#REF!,#REF!,B7,#REF!,"新建",#REF!,"是")/10000</f>
        <v>#REF!</v>
      </c>
      <c r="V7" s="32" t="e">
        <f>COUNTIFS(#REF!,B7,#REF!,"续建",#REF!,"是")</f>
        <v>#REF!</v>
      </c>
      <c r="W7" s="37" t="e">
        <f>SUMIFS(#REF!,#REF!,B7,#REF!,"续建",#REF!,"是")/10000</f>
        <v>#REF!</v>
      </c>
      <c r="X7" s="37" t="e">
        <f>SUMIFS(#REF!,#REF!,B7,#REF!,"续建",#REF!,"是")/10000</f>
        <v>#REF!</v>
      </c>
    </row>
    <row r="8" ht="60" customHeight="1" spans="1:24">
      <c r="A8" s="70">
        <v>5</v>
      </c>
      <c r="B8" s="75" t="s">
        <v>305</v>
      </c>
      <c r="C8" s="72" t="e">
        <f>COUNTIF(#REF!,B8)</f>
        <v>#REF!</v>
      </c>
      <c r="D8" s="73" t="e">
        <f>SUMIF(#REF!,B8,#REF!)/10000</f>
        <v>#REF!</v>
      </c>
      <c r="E8" s="73" t="e">
        <f>SUMIF(#REF!,B8,#REF!)/10000</f>
        <v>#REF!</v>
      </c>
      <c r="F8" s="72" t="e">
        <f>COUNTIFS(#REF!,B8,#REF!,"新建")</f>
        <v>#REF!</v>
      </c>
      <c r="G8" s="73" t="e">
        <f>SUMIFS(#REF!,#REF!,B8,#REF!,"新建")/10000</f>
        <v>#REF!</v>
      </c>
      <c r="H8" s="73" t="e">
        <f>SUMIFS(#REF!,#REF!,B8,#REF!,"新建")/10000</f>
        <v>#REF!</v>
      </c>
      <c r="I8" s="72" t="e">
        <f>COUNTIFS(#REF!,B8,#REF!,"续建")</f>
        <v>#REF!</v>
      </c>
      <c r="J8" s="73" t="e">
        <f>SUMIFS(#REF!,#REF!,B8,#REF!,"续建")/10000</f>
        <v>#REF!</v>
      </c>
      <c r="K8" s="73" t="e">
        <f>SUMIFS(#REF!,#REF!,B8,#REF!,"续建")/10000</f>
        <v>#REF!</v>
      </c>
      <c r="M8" s="35" t="e">
        <f t="shared" si="3"/>
        <v>#REF!</v>
      </c>
      <c r="N8" s="35" t="e">
        <f t="shared" si="0"/>
        <v>#REF!</v>
      </c>
      <c r="P8" s="74" t="e">
        <f t="shared" si="1"/>
        <v>#REF!</v>
      </c>
      <c r="Q8" s="37" t="e">
        <f>SUMIFS(#REF!,#REF!,B8,#REF!,"是")/10000</f>
        <v>#REF!</v>
      </c>
      <c r="R8" s="37" t="e">
        <f>SUMIFS(#REF!,#REF!,B8,#REF!,"是")/10000</f>
        <v>#REF!</v>
      </c>
      <c r="S8" s="74" t="e">
        <f t="shared" si="2"/>
        <v>#REF!</v>
      </c>
      <c r="T8" s="37" t="e">
        <f>SUMIFS(#REF!,#REF!,B8,#REF!,"新建",#REF!,"是")/10000</f>
        <v>#REF!</v>
      </c>
      <c r="U8" s="37" t="e">
        <f>SUMIFS(#REF!,#REF!,B8,#REF!,"新建",#REF!,"是")/10000</f>
        <v>#REF!</v>
      </c>
      <c r="V8" s="32" t="e">
        <f>COUNTIFS(#REF!,B8,#REF!,"续建",#REF!,"是")</f>
        <v>#REF!</v>
      </c>
      <c r="W8" s="37" t="e">
        <f>SUMIFS(#REF!,#REF!,B8,#REF!,"续建",#REF!,"是")/10000</f>
        <v>#REF!</v>
      </c>
      <c r="X8" s="37" t="e">
        <f>SUMIFS(#REF!,#REF!,B8,#REF!,"续建",#REF!,"是")/10000</f>
        <v>#REF!</v>
      </c>
    </row>
    <row r="9" ht="60" customHeight="1" spans="1:24">
      <c r="A9" s="70">
        <v>6</v>
      </c>
      <c r="B9" s="75" t="s">
        <v>221</v>
      </c>
      <c r="C9" s="72" t="e">
        <f>COUNTIF(#REF!,B9)</f>
        <v>#REF!</v>
      </c>
      <c r="D9" s="73" t="e">
        <f>SUMIF(#REF!,B9,#REF!)/10000</f>
        <v>#REF!</v>
      </c>
      <c r="E9" s="73" t="e">
        <f>SUMIF(#REF!,B9,#REF!)/10000</f>
        <v>#REF!</v>
      </c>
      <c r="F9" s="72" t="e">
        <f>COUNTIFS(#REF!,B9,#REF!,"新建")</f>
        <v>#REF!</v>
      </c>
      <c r="G9" s="73" t="e">
        <f>SUMIFS(#REF!,#REF!,B9,#REF!,"新建")/10000</f>
        <v>#REF!</v>
      </c>
      <c r="H9" s="73" t="e">
        <f>SUMIFS(#REF!,#REF!,B9,#REF!,"新建")/10000</f>
        <v>#REF!</v>
      </c>
      <c r="I9" s="72" t="e">
        <f>COUNTIFS(#REF!,B9,#REF!,"续建")</f>
        <v>#REF!</v>
      </c>
      <c r="J9" s="73" t="e">
        <f>SUMIFS(#REF!,#REF!,B9,#REF!,"续建")/10000</f>
        <v>#REF!</v>
      </c>
      <c r="K9" s="73" t="e">
        <f>SUMIFS(#REF!,#REF!,B9,#REF!,"续建")/10000</f>
        <v>#REF!</v>
      </c>
      <c r="M9" s="35" t="e">
        <f t="shared" si="3"/>
        <v>#REF!</v>
      </c>
      <c r="N9" s="35" t="e">
        <f t="shared" si="0"/>
        <v>#REF!</v>
      </c>
      <c r="P9" s="74" t="e">
        <f t="shared" si="1"/>
        <v>#REF!</v>
      </c>
      <c r="Q9" s="37" t="e">
        <f>SUMIFS(#REF!,#REF!,B9,#REF!,"是")/10000</f>
        <v>#REF!</v>
      </c>
      <c r="R9" s="37" t="e">
        <f>SUMIFS(#REF!,#REF!,B9,#REF!,"是")/10000</f>
        <v>#REF!</v>
      </c>
      <c r="S9" s="74" t="e">
        <f t="shared" si="2"/>
        <v>#REF!</v>
      </c>
      <c r="T9" s="37" t="e">
        <f>SUMIFS(#REF!,#REF!,B9,#REF!,"新建",#REF!,"是")/10000</f>
        <v>#REF!</v>
      </c>
      <c r="U9" s="37" t="e">
        <f>SUMIFS(#REF!,#REF!,B9,#REF!,"新建",#REF!,"是")/10000</f>
        <v>#REF!</v>
      </c>
      <c r="V9" s="32" t="e">
        <f>COUNTIFS(#REF!,B9,#REF!,"续建",#REF!,"是")</f>
        <v>#REF!</v>
      </c>
      <c r="W9" s="37" t="e">
        <f>SUMIFS(#REF!,#REF!,B9,#REF!,"续建",#REF!,"是")/10000</f>
        <v>#REF!</v>
      </c>
      <c r="X9" s="37" t="e">
        <f>SUMIFS(#REF!,#REF!,B9,#REF!,"续建",#REF!,"是")/10000</f>
        <v>#REF!</v>
      </c>
    </row>
    <row r="10" ht="60" customHeight="1" spans="1:24">
      <c r="A10" s="70">
        <v>7</v>
      </c>
      <c r="B10" s="75" t="s">
        <v>209</v>
      </c>
      <c r="C10" s="72" t="e">
        <f>COUNTIF(#REF!,B10)</f>
        <v>#REF!</v>
      </c>
      <c r="D10" s="73" t="e">
        <f>SUMIF(#REF!,B10,#REF!)/10000</f>
        <v>#REF!</v>
      </c>
      <c r="E10" s="73" t="e">
        <f>SUMIF(#REF!,B10,#REF!)/10000</f>
        <v>#REF!</v>
      </c>
      <c r="F10" s="72" t="e">
        <f>COUNTIFS(#REF!,B10,#REF!,"新建")</f>
        <v>#REF!</v>
      </c>
      <c r="G10" s="73" t="e">
        <f>SUMIFS(#REF!,#REF!,B10,#REF!,"新建")/10000</f>
        <v>#REF!</v>
      </c>
      <c r="H10" s="73" t="e">
        <f>SUMIFS(#REF!,#REF!,B10,#REF!,"新建")/10000</f>
        <v>#REF!</v>
      </c>
      <c r="I10" s="72" t="e">
        <f>COUNTIFS(#REF!,B10,#REF!,"续建")</f>
        <v>#REF!</v>
      </c>
      <c r="J10" s="73" t="e">
        <f>SUMIFS(#REF!,#REF!,B10,#REF!,"续建")/10000</f>
        <v>#REF!</v>
      </c>
      <c r="K10" s="73" t="e">
        <f>SUMIFS(#REF!,#REF!,B10,#REF!,"续建")/10000</f>
        <v>#REF!</v>
      </c>
      <c r="M10" s="35" t="e">
        <f t="shared" si="3"/>
        <v>#REF!</v>
      </c>
      <c r="N10" s="35" t="e">
        <f t="shared" si="0"/>
        <v>#REF!</v>
      </c>
      <c r="P10" s="74" t="e">
        <f t="shared" si="1"/>
        <v>#REF!</v>
      </c>
      <c r="Q10" s="37" t="e">
        <f>SUMIFS(#REF!,#REF!,B10,#REF!,"是")/10000</f>
        <v>#REF!</v>
      </c>
      <c r="R10" s="37" t="e">
        <f>SUMIFS(#REF!,#REF!,B10,#REF!,"是")/10000</f>
        <v>#REF!</v>
      </c>
      <c r="S10" s="74" t="e">
        <f t="shared" si="2"/>
        <v>#REF!</v>
      </c>
      <c r="T10" s="37" t="e">
        <f>SUMIFS(#REF!,#REF!,B10,#REF!,"新建",#REF!,"是")/10000</f>
        <v>#REF!</v>
      </c>
      <c r="U10" s="37" t="e">
        <f>SUMIFS(#REF!,#REF!,B10,#REF!,"新建",#REF!,"是")/10000</f>
        <v>#REF!</v>
      </c>
      <c r="V10" s="32" t="e">
        <f>COUNTIFS(#REF!,B10,#REF!,"续建",#REF!,"是")</f>
        <v>#REF!</v>
      </c>
      <c r="W10" s="37" t="e">
        <f>SUMIFS(#REF!,#REF!,B10,#REF!,"续建",#REF!,"是")/10000</f>
        <v>#REF!</v>
      </c>
      <c r="X10" s="37" t="e">
        <f>SUMIFS(#REF!,#REF!,B10,#REF!,"续建",#REF!,"是")/10000</f>
        <v>#REF!</v>
      </c>
    </row>
    <row r="11" ht="60" customHeight="1" spans="1:24">
      <c r="A11" s="70">
        <v>8</v>
      </c>
      <c r="B11" s="75" t="s">
        <v>487</v>
      </c>
      <c r="C11" s="72" t="e">
        <f>COUNTIF(#REF!,B11)</f>
        <v>#REF!</v>
      </c>
      <c r="D11" s="73" t="e">
        <f>SUMIF(#REF!,B11,#REF!)/10000</f>
        <v>#REF!</v>
      </c>
      <c r="E11" s="73" t="e">
        <f>SUMIF(#REF!,B11,#REF!)/10000</f>
        <v>#REF!</v>
      </c>
      <c r="F11" s="72" t="e">
        <f>COUNTIFS(#REF!,B11,#REF!,"新建")</f>
        <v>#REF!</v>
      </c>
      <c r="G11" s="73" t="e">
        <f>SUMIFS(#REF!,#REF!,B11,#REF!,"新建")/10000</f>
        <v>#REF!</v>
      </c>
      <c r="H11" s="73" t="e">
        <f>SUMIFS(#REF!,#REF!,B11,#REF!,"新建")/10000</f>
        <v>#REF!</v>
      </c>
      <c r="I11" s="72" t="e">
        <f>COUNTIFS(#REF!,B11,#REF!,"续建")</f>
        <v>#REF!</v>
      </c>
      <c r="J11" s="73" t="e">
        <f>SUMIFS(#REF!,#REF!,B11,#REF!,"续建")/10000</f>
        <v>#REF!</v>
      </c>
      <c r="K11" s="73" t="e">
        <f>SUMIFS(#REF!,#REF!,B11,#REF!,"续建")/10000</f>
        <v>#REF!</v>
      </c>
      <c r="M11" s="35" t="e">
        <f t="shared" si="3"/>
        <v>#REF!</v>
      </c>
      <c r="N11" s="35" t="e">
        <f t="shared" si="0"/>
        <v>#REF!</v>
      </c>
      <c r="P11" s="74" t="e">
        <f t="shared" si="1"/>
        <v>#REF!</v>
      </c>
      <c r="Q11" s="37" t="e">
        <f>SUMIFS(#REF!,#REF!,B11,#REF!,"是")/10000</f>
        <v>#REF!</v>
      </c>
      <c r="R11" s="37" t="e">
        <f>SUMIFS(#REF!,#REF!,B11,#REF!,"是")/10000</f>
        <v>#REF!</v>
      </c>
      <c r="S11" s="74" t="e">
        <f t="shared" si="2"/>
        <v>#REF!</v>
      </c>
      <c r="T11" s="37" t="e">
        <f>SUMIFS(#REF!,#REF!,B11,#REF!,"新建",#REF!,"是")/10000</f>
        <v>#REF!</v>
      </c>
      <c r="U11" s="37" t="e">
        <f>SUMIFS(#REF!,#REF!,B11,#REF!,"新建",#REF!,"是")/10000</f>
        <v>#REF!</v>
      </c>
      <c r="V11" s="32" t="e">
        <f>COUNTIFS(#REF!,B11,#REF!,"续建",#REF!,"是")</f>
        <v>#REF!</v>
      </c>
      <c r="W11" s="37" t="e">
        <f>SUMIFS(#REF!,#REF!,B11,#REF!,"续建",#REF!,"是")/10000</f>
        <v>#REF!</v>
      </c>
      <c r="X11" s="37" t="e">
        <f>SUMIFS(#REF!,#REF!,B11,#REF!,"续建",#REF!,"是")/10000</f>
        <v>#REF!</v>
      </c>
    </row>
    <row r="12" ht="60" customHeight="1" spans="1:24">
      <c r="A12" s="70">
        <v>9</v>
      </c>
      <c r="B12" s="75" t="s">
        <v>763</v>
      </c>
      <c r="C12" s="72" t="e">
        <f>COUNTIF(#REF!,B12)</f>
        <v>#REF!</v>
      </c>
      <c r="D12" s="73" t="e">
        <f>SUMIF(#REF!,B12,#REF!)/10000</f>
        <v>#REF!</v>
      </c>
      <c r="E12" s="73" t="e">
        <f>SUMIF(#REF!,B12,#REF!)/10000</f>
        <v>#REF!</v>
      </c>
      <c r="F12" s="72" t="e">
        <f>COUNTIFS(#REF!,B12,#REF!,"新建")</f>
        <v>#REF!</v>
      </c>
      <c r="G12" s="73" t="e">
        <f>SUMIFS(#REF!,#REF!,B12,#REF!,"新建")/10000</f>
        <v>#REF!</v>
      </c>
      <c r="H12" s="73" t="e">
        <f>SUMIFS(#REF!,#REF!,B12,#REF!,"新建")/10000</f>
        <v>#REF!</v>
      </c>
      <c r="I12" s="72" t="e">
        <f>COUNTIFS(#REF!,B12,#REF!,"续建")</f>
        <v>#REF!</v>
      </c>
      <c r="J12" s="73" t="e">
        <f>SUMIFS(#REF!,#REF!,B12,#REF!,"续建")/10000</f>
        <v>#REF!</v>
      </c>
      <c r="K12" s="73" t="e">
        <f>SUMIFS(#REF!,#REF!,B12,#REF!,"续建")/10000</f>
        <v>#REF!</v>
      </c>
      <c r="M12" s="35" t="e">
        <f t="shared" si="3"/>
        <v>#REF!</v>
      </c>
      <c r="N12" s="35" t="e">
        <f t="shared" si="0"/>
        <v>#REF!</v>
      </c>
      <c r="P12" s="74" t="e">
        <f t="shared" si="1"/>
        <v>#REF!</v>
      </c>
      <c r="Q12" s="37" t="e">
        <f>SUMIFS(#REF!,#REF!,B12,#REF!,"是")/10000</f>
        <v>#REF!</v>
      </c>
      <c r="R12" s="37" t="e">
        <f>SUMIFS(#REF!,#REF!,B12,#REF!,"是")/10000</f>
        <v>#REF!</v>
      </c>
      <c r="S12" s="74" t="e">
        <f t="shared" si="2"/>
        <v>#REF!</v>
      </c>
      <c r="T12" s="37" t="e">
        <f>SUMIFS(#REF!,#REF!,B12,#REF!,"新建",#REF!,"是")/10000</f>
        <v>#REF!</v>
      </c>
      <c r="U12" s="37" t="e">
        <f>SUMIFS(#REF!,#REF!,B12,#REF!,"新建",#REF!,"是")/10000</f>
        <v>#REF!</v>
      </c>
      <c r="V12" s="32" t="e">
        <f>COUNTIFS(#REF!,B12,#REF!,"续建",#REF!,"是")</f>
        <v>#REF!</v>
      </c>
      <c r="W12" s="37" t="e">
        <f>SUMIFS(#REF!,#REF!,B12,#REF!,"续建",#REF!,"是")/10000</f>
        <v>#REF!</v>
      </c>
      <c r="X12" s="37" t="e">
        <f>SUMIFS(#REF!,#REF!,B12,#REF!,"续建",#REF!,"是")/10000</f>
        <v>#REF!</v>
      </c>
    </row>
    <row r="13" ht="60" customHeight="1" spans="1:24">
      <c r="A13" s="76" t="s">
        <v>3522</v>
      </c>
      <c r="B13" s="77"/>
      <c r="C13" s="72" t="e">
        <f t="shared" ref="C13:K13" si="4">SUM(C4:C12)</f>
        <v>#REF!</v>
      </c>
      <c r="D13" s="73" t="e">
        <f t="shared" si="4"/>
        <v>#REF!</v>
      </c>
      <c r="E13" s="73" t="e">
        <f t="shared" si="4"/>
        <v>#REF!</v>
      </c>
      <c r="F13" s="72" t="e">
        <f t="shared" si="4"/>
        <v>#REF!</v>
      </c>
      <c r="G13" s="73" t="e">
        <f t="shared" si="4"/>
        <v>#REF!</v>
      </c>
      <c r="H13" s="73" t="e">
        <f t="shared" si="4"/>
        <v>#REF!</v>
      </c>
      <c r="I13" s="72" t="e">
        <f t="shared" si="4"/>
        <v>#REF!</v>
      </c>
      <c r="J13" s="73" t="e">
        <f t="shared" si="4"/>
        <v>#REF!</v>
      </c>
      <c r="K13" s="73" t="e">
        <f t="shared" si="4"/>
        <v>#REF!</v>
      </c>
      <c r="M13" s="35"/>
      <c r="N13" s="35"/>
      <c r="P13" s="74" t="e">
        <f t="shared" si="1"/>
        <v>#REF!</v>
      </c>
      <c r="Q13" s="37"/>
      <c r="R13" s="37"/>
      <c r="S13" s="74" t="e">
        <f t="shared" si="2"/>
        <v>#REF!</v>
      </c>
      <c r="T13" s="37"/>
      <c r="U13" s="37"/>
      <c r="V13" s="32"/>
      <c r="W13" s="37"/>
      <c r="X13" s="37"/>
    </row>
    <row r="14" ht="60" customHeight="1" spans="1:24">
      <c r="A14" s="70">
        <v>11</v>
      </c>
      <c r="B14" s="75" t="s">
        <v>780</v>
      </c>
      <c r="C14" s="72" t="e">
        <f>COUNTIF(#REF!,B14)</f>
        <v>#REF!</v>
      </c>
      <c r="D14" s="73" t="e">
        <f>SUMIF(#REF!,B14,#REF!)/10000</f>
        <v>#REF!</v>
      </c>
      <c r="E14" s="73" t="e">
        <f>SUMIF(#REF!,B14,#REF!)/10000</f>
        <v>#REF!</v>
      </c>
      <c r="F14" s="72" t="e">
        <f>COUNTIFS(#REF!,B14,#REF!,"新建")</f>
        <v>#REF!</v>
      </c>
      <c r="G14" s="73" t="e">
        <f>SUMIFS(#REF!,#REF!,B14,#REF!,"新建")/10000</f>
        <v>#REF!</v>
      </c>
      <c r="H14" s="73" t="e">
        <f>SUMIFS(#REF!,#REF!,B14,#REF!,"新建")/10000</f>
        <v>#REF!</v>
      </c>
      <c r="I14" s="72" t="e">
        <f>COUNTIFS(#REF!,B14,#REF!,"续建")</f>
        <v>#REF!</v>
      </c>
      <c r="J14" s="73" t="e">
        <f>SUMIFS(#REF!,#REF!,B14,#REF!,"续建")/10000</f>
        <v>#REF!</v>
      </c>
      <c r="K14" s="73" t="e">
        <f>SUMIFS(#REF!,#REF!,B14,#REF!,"续建")/10000</f>
        <v>#REF!</v>
      </c>
      <c r="M14" s="35" t="e">
        <f t="shared" ref="M14:M16" si="5">B14&amp;C14&amp;"个，总投资"&amp;ROUND(D14,1)&amp;"亿元，年度计划投资"&amp;ROUND(E14,1)&amp;"亿元；"</f>
        <v>#REF!</v>
      </c>
      <c r="N14" s="35"/>
      <c r="P14" s="74" t="e">
        <f t="shared" si="1"/>
        <v>#REF!</v>
      </c>
      <c r="Q14" s="37"/>
      <c r="R14" s="37"/>
      <c r="S14" s="74" t="e">
        <f t="shared" si="2"/>
        <v>#REF!</v>
      </c>
      <c r="T14" s="37"/>
      <c r="U14" s="37"/>
      <c r="V14" s="32"/>
      <c r="W14" s="37"/>
      <c r="X14" s="37"/>
    </row>
    <row r="15" ht="60" customHeight="1" spans="1:24">
      <c r="A15" s="70">
        <v>12</v>
      </c>
      <c r="B15" s="75" t="s">
        <v>285</v>
      </c>
      <c r="C15" s="72" t="e">
        <f>COUNTIF(#REF!,B15)</f>
        <v>#REF!</v>
      </c>
      <c r="D15" s="73" t="e">
        <f>SUMIF(#REF!,B15,#REF!)/10000</f>
        <v>#REF!</v>
      </c>
      <c r="E15" s="73" t="e">
        <f>SUMIF(#REF!,B15,#REF!)/10000</f>
        <v>#REF!</v>
      </c>
      <c r="F15" s="72" t="e">
        <f>COUNTIFS(#REF!,B15,#REF!,"新建")</f>
        <v>#REF!</v>
      </c>
      <c r="G15" s="73" t="e">
        <f>SUMIFS(#REF!,#REF!,B15,#REF!,"新建")/10000</f>
        <v>#REF!</v>
      </c>
      <c r="H15" s="73" t="e">
        <f>SUMIFS(#REF!,#REF!,B15,#REF!,"新建")/10000</f>
        <v>#REF!</v>
      </c>
      <c r="I15" s="72" t="e">
        <f>COUNTIFS(#REF!,B15,#REF!,"续建")</f>
        <v>#REF!</v>
      </c>
      <c r="J15" s="73" t="e">
        <f>SUMIFS(#REF!,#REF!,B15,#REF!,"续建")/10000</f>
        <v>#REF!</v>
      </c>
      <c r="K15" s="73" t="e">
        <f>SUMIFS(#REF!,#REF!,B15,#REF!,"续建")/10000</f>
        <v>#REF!</v>
      </c>
      <c r="M15" s="35" t="e">
        <f t="shared" si="5"/>
        <v>#REF!</v>
      </c>
      <c r="N15" s="35"/>
      <c r="P15" s="74" t="e">
        <f t="shared" si="1"/>
        <v>#REF!</v>
      </c>
      <c r="Q15" s="37"/>
      <c r="R15" s="37"/>
      <c r="S15" s="74" t="e">
        <f t="shared" si="2"/>
        <v>#REF!</v>
      </c>
      <c r="T15" s="37"/>
      <c r="U15" s="37"/>
      <c r="V15" s="32"/>
      <c r="W15" s="37"/>
      <c r="X15" s="37"/>
    </row>
    <row r="16" ht="60" customHeight="1" spans="1:24">
      <c r="A16" s="70">
        <v>13</v>
      </c>
      <c r="B16" s="75" t="s">
        <v>298</v>
      </c>
      <c r="C16" s="72" t="e">
        <f>COUNTIF(#REF!,B16)</f>
        <v>#REF!</v>
      </c>
      <c r="D16" s="73" t="e">
        <f>SUMIF(#REF!,B16,#REF!)/10000</f>
        <v>#REF!</v>
      </c>
      <c r="E16" s="73" t="e">
        <f>SUMIF(#REF!,B16,#REF!)/10000</f>
        <v>#REF!</v>
      </c>
      <c r="F16" s="72" t="e">
        <f>COUNTIFS(#REF!,B16,#REF!,"新建")</f>
        <v>#REF!</v>
      </c>
      <c r="G16" s="73" t="e">
        <f>SUMIFS(#REF!,#REF!,B16,#REF!,"新建")/10000</f>
        <v>#REF!</v>
      </c>
      <c r="H16" s="73" t="e">
        <f>SUMIFS(#REF!,#REF!,B16,#REF!,"新建")/10000</f>
        <v>#REF!</v>
      </c>
      <c r="I16" s="72" t="e">
        <f>COUNTIFS(#REF!,B16,#REF!,"续建")</f>
        <v>#REF!</v>
      </c>
      <c r="J16" s="73" t="e">
        <f>SUMIFS(#REF!,#REF!,B16,#REF!,"续建")/10000</f>
        <v>#REF!</v>
      </c>
      <c r="K16" s="73" t="e">
        <f>SUMIFS(#REF!,#REF!,B16,#REF!,"续建")/10000</f>
        <v>#REF!</v>
      </c>
      <c r="M16" s="35" t="e">
        <f t="shared" si="5"/>
        <v>#REF!</v>
      </c>
      <c r="N16" s="35"/>
      <c r="P16" s="74" t="e">
        <f t="shared" si="1"/>
        <v>#REF!</v>
      </c>
      <c r="Q16" s="37"/>
      <c r="R16" s="37"/>
      <c r="S16" s="74" t="e">
        <f t="shared" si="2"/>
        <v>#REF!</v>
      </c>
      <c r="T16" s="37"/>
      <c r="U16" s="37"/>
      <c r="V16" s="32"/>
      <c r="W16" s="37"/>
      <c r="X16" s="37"/>
    </row>
    <row r="17" ht="60" customHeight="1" spans="1:24">
      <c r="A17" s="70">
        <v>14</v>
      </c>
      <c r="B17" s="75" t="s">
        <v>1213</v>
      </c>
      <c r="C17" s="72" t="e">
        <f>COUNTIF(#REF!,B17)</f>
        <v>#REF!</v>
      </c>
      <c r="D17" s="73" t="e">
        <f>SUMIF(#REF!,B17,#REF!)/10000</f>
        <v>#REF!</v>
      </c>
      <c r="E17" s="73" t="e">
        <f>SUMIF(#REF!,B17,#REF!)/10000</f>
        <v>#REF!</v>
      </c>
      <c r="F17" s="72" t="e">
        <f>COUNTIFS(#REF!,B17,#REF!,"新建")</f>
        <v>#REF!</v>
      </c>
      <c r="G17" s="73" t="e">
        <f>SUMIFS(#REF!,#REF!,B17,#REF!,"新建")/10000</f>
        <v>#REF!</v>
      </c>
      <c r="H17" s="73" t="e">
        <f>SUMIFS(#REF!,#REF!,B17,#REF!,"新建")/10000</f>
        <v>#REF!</v>
      </c>
      <c r="I17" s="72" t="e">
        <f>COUNTIFS(#REF!,B17,#REF!,"续建")</f>
        <v>#REF!</v>
      </c>
      <c r="J17" s="73" t="e">
        <f>SUMIFS(#REF!,#REF!,B17,#REF!,"续建")/10000</f>
        <v>#REF!</v>
      </c>
      <c r="K17" s="73" t="e">
        <f>SUMIFS(#REF!,#REF!,B17,#REF!,"续建")/10000</f>
        <v>#REF!</v>
      </c>
      <c r="M17" s="35" t="e">
        <f t="shared" ref="M17:M27" si="6">B17&amp;C17&amp;"个，总投资"&amp;ROUND(D17,1)&amp;"亿元，年度计划投资"&amp;ROUND(E17,1)&amp;"亿元；"</f>
        <v>#REF!</v>
      </c>
      <c r="N17" s="35"/>
      <c r="P17" s="74" t="e">
        <f t="shared" si="1"/>
        <v>#REF!</v>
      </c>
      <c r="Q17" s="37"/>
      <c r="R17" s="37"/>
      <c r="S17" s="74" t="e">
        <f t="shared" si="2"/>
        <v>#REF!</v>
      </c>
      <c r="T17" s="37"/>
      <c r="U17" s="37"/>
      <c r="V17" s="32"/>
      <c r="W17" s="37"/>
      <c r="X17" s="37"/>
    </row>
    <row r="18" ht="60" customHeight="1" spans="1:24">
      <c r="A18" s="70">
        <v>15</v>
      </c>
      <c r="B18" s="75" t="s">
        <v>3398</v>
      </c>
      <c r="C18" s="72" t="e">
        <f>COUNTIF(#REF!,B18)</f>
        <v>#REF!</v>
      </c>
      <c r="D18" s="73" t="e">
        <f>SUMIF(#REF!,B18,#REF!)/10000</f>
        <v>#REF!</v>
      </c>
      <c r="E18" s="73" t="e">
        <f>SUMIF(#REF!,B18,#REF!)/10000</f>
        <v>#REF!</v>
      </c>
      <c r="F18" s="72" t="e">
        <f>COUNTIFS(#REF!,B18,#REF!,"新建")</f>
        <v>#REF!</v>
      </c>
      <c r="G18" s="73" t="e">
        <f>SUMIFS(#REF!,#REF!,B18,#REF!,"新建")/10000</f>
        <v>#REF!</v>
      </c>
      <c r="H18" s="73" t="e">
        <f>SUMIFS(#REF!,#REF!,B18,#REF!,"新建")/10000</f>
        <v>#REF!</v>
      </c>
      <c r="I18" s="72" t="e">
        <f>COUNTIFS(#REF!,B18,#REF!,"续建")</f>
        <v>#REF!</v>
      </c>
      <c r="J18" s="73" t="e">
        <f>SUMIFS(#REF!,#REF!,B18,#REF!,"续建")/10000</f>
        <v>#REF!</v>
      </c>
      <c r="K18" s="73" t="e">
        <f>SUMIFS(#REF!,#REF!,B18,#REF!,"续建")/10000</f>
        <v>#REF!</v>
      </c>
      <c r="M18" s="35" t="e">
        <f t="shared" si="6"/>
        <v>#REF!</v>
      </c>
      <c r="N18" s="35"/>
      <c r="P18" s="74" t="e">
        <f t="shared" si="1"/>
        <v>#REF!</v>
      </c>
      <c r="Q18" s="37"/>
      <c r="R18" s="37"/>
      <c r="S18" s="74" t="e">
        <f t="shared" si="2"/>
        <v>#REF!</v>
      </c>
      <c r="T18" s="37"/>
      <c r="U18" s="37"/>
      <c r="V18" s="32"/>
      <c r="W18" s="37"/>
      <c r="X18" s="37"/>
    </row>
    <row r="19" ht="60" customHeight="1" spans="1:24">
      <c r="A19" s="70">
        <v>16</v>
      </c>
      <c r="B19" s="75" t="s">
        <v>3270</v>
      </c>
      <c r="C19" s="72" t="e">
        <f>COUNTIF(#REF!,B19)</f>
        <v>#REF!</v>
      </c>
      <c r="D19" s="73" t="e">
        <f>SUMIF(#REF!,B19,#REF!)/10000</f>
        <v>#REF!</v>
      </c>
      <c r="E19" s="73" t="e">
        <f>SUMIF(#REF!,B19,#REF!)/10000</f>
        <v>#REF!</v>
      </c>
      <c r="F19" s="72" t="e">
        <f>COUNTIFS(#REF!,B19,#REF!,"新建")</f>
        <v>#REF!</v>
      </c>
      <c r="G19" s="73" t="e">
        <f>SUMIFS(#REF!,#REF!,B19,#REF!,"新建")/10000</f>
        <v>#REF!</v>
      </c>
      <c r="H19" s="73" t="e">
        <f>SUMIFS(#REF!,#REF!,B19,#REF!,"新建")/10000</f>
        <v>#REF!</v>
      </c>
      <c r="I19" s="72" t="e">
        <f>COUNTIFS(#REF!,B19,#REF!,"续建")</f>
        <v>#REF!</v>
      </c>
      <c r="J19" s="73" t="e">
        <f>SUMIFS(#REF!,#REF!,B19,#REF!,"续建")/10000</f>
        <v>#REF!</v>
      </c>
      <c r="K19" s="73" t="e">
        <f>SUMIFS(#REF!,#REF!,B19,#REF!,"续建")/10000</f>
        <v>#REF!</v>
      </c>
      <c r="M19" s="35" t="e">
        <f t="shared" si="6"/>
        <v>#REF!</v>
      </c>
      <c r="N19" s="35"/>
      <c r="P19" s="74" t="e">
        <f t="shared" si="1"/>
        <v>#REF!</v>
      </c>
      <c r="Q19" s="37"/>
      <c r="R19" s="37"/>
      <c r="S19" s="74" t="e">
        <f t="shared" si="2"/>
        <v>#REF!</v>
      </c>
      <c r="T19" s="37"/>
      <c r="U19" s="37"/>
      <c r="V19" s="32"/>
      <c r="W19" s="37"/>
      <c r="X19" s="37"/>
    </row>
    <row r="20" ht="60" customHeight="1" spans="1:24">
      <c r="A20" s="70">
        <v>17</v>
      </c>
      <c r="B20" s="78" t="s">
        <v>700</v>
      </c>
      <c r="C20" s="72" t="e">
        <f>COUNTIF(#REF!,B20)</f>
        <v>#REF!</v>
      </c>
      <c r="D20" s="73" t="e">
        <f>SUMIF(#REF!,B20,#REF!)/10000</f>
        <v>#REF!</v>
      </c>
      <c r="E20" s="73" t="e">
        <f>SUMIF(#REF!,B20,#REF!)/10000</f>
        <v>#REF!</v>
      </c>
      <c r="F20" s="72" t="e">
        <f>COUNTIFS(#REF!,B20,#REF!,"新建")</f>
        <v>#REF!</v>
      </c>
      <c r="G20" s="73" t="e">
        <f>SUMIFS(#REF!,#REF!,B20,#REF!,"新建")/10000</f>
        <v>#REF!</v>
      </c>
      <c r="H20" s="73" t="e">
        <f>SUMIFS(#REF!,#REF!,B20,#REF!,"新建")/10000</f>
        <v>#REF!</v>
      </c>
      <c r="I20" s="72" t="e">
        <f>COUNTIFS(#REF!,B20,#REF!,"续建")</f>
        <v>#REF!</v>
      </c>
      <c r="J20" s="73" t="e">
        <f>SUMIFS(#REF!,#REF!,B20,#REF!,"续建")/10000</f>
        <v>#REF!</v>
      </c>
      <c r="K20" s="73" t="e">
        <f>SUMIFS(#REF!,#REF!,B20,#REF!,"续建")/10000</f>
        <v>#REF!</v>
      </c>
      <c r="M20" s="35" t="e">
        <f t="shared" si="6"/>
        <v>#REF!</v>
      </c>
      <c r="N20" s="35"/>
      <c r="P20" s="74" t="e">
        <f t="shared" si="1"/>
        <v>#REF!</v>
      </c>
      <c r="Q20" s="37"/>
      <c r="R20" s="37"/>
      <c r="S20" s="74" t="e">
        <f t="shared" si="2"/>
        <v>#REF!</v>
      </c>
      <c r="T20" s="37"/>
      <c r="U20" s="37"/>
      <c r="V20" s="32"/>
      <c r="W20" s="37"/>
      <c r="X20" s="37"/>
    </row>
    <row r="21" ht="60" customHeight="1" spans="1:24">
      <c r="A21" s="70">
        <v>18</v>
      </c>
      <c r="B21" s="78" t="s">
        <v>499</v>
      </c>
      <c r="C21" s="72" t="e">
        <f>COUNTIF(#REF!,B21)</f>
        <v>#REF!</v>
      </c>
      <c r="D21" s="73" t="e">
        <f>SUMIF(#REF!,B21,#REF!)/10000</f>
        <v>#REF!</v>
      </c>
      <c r="E21" s="73" t="e">
        <f>SUMIF(#REF!,B21,#REF!)/10000</f>
        <v>#REF!</v>
      </c>
      <c r="F21" s="72" t="e">
        <f>COUNTIFS(#REF!,B21,#REF!,"新建")</f>
        <v>#REF!</v>
      </c>
      <c r="G21" s="73" t="e">
        <f>SUMIFS(#REF!,#REF!,B21,#REF!,"新建")/10000</f>
        <v>#REF!</v>
      </c>
      <c r="H21" s="73" t="e">
        <f>SUMIFS(#REF!,#REF!,B21,#REF!,"新建")/10000</f>
        <v>#REF!</v>
      </c>
      <c r="I21" s="72" t="e">
        <f>COUNTIFS(#REF!,B21,#REF!,"续建")</f>
        <v>#REF!</v>
      </c>
      <c r="J21" s="73" t="e">
        <f>SUMIFS(#REF!,#REF!,B21,#REF!,"续建")/10000</f>
        <v>#REF!</v>
      </c>
      <c r="K21" s="73" t="e">
        <f>SUMIFS(#REF!,#REF!,B21,#REF!,"续建")/10000</f>
        <v>#REF!</v>
      </c>
      <c r="M21" s="35" t="e">
        <f t="shared" si="6"/>
        <v>#REF!</v>
      </c>
      <c r="N21" s="35"/>
      <c r="P21" s="74" t="e">
        <f t="shared" si="1"/>
        <v>#REF!</v>
      </c>
      <c r="Q21" s="37"/>
      <c r="R21" s="37"/>
      <c r="S21" s="74" t="e">
        <f t="shared" si="2"/>
        <v>#REF!</v>
      </c>
      <c r="T21" s="37"/>
      <c r="U21" s="37"/>
      <c r="V21" s="32"/>
      <c r="W21" s="37"/>
      <c r="X21" s="37"/>
    </row>
    <row r="22" ht="60" customHeight="1" spans="1:24">
      <c r="A22" s="70">
        <v>19</v>
      </c>
      <c r="B22" s="75" t="s">
        <v>642</v>
      </c>
      <c r="C22" s="72" t="e">
        <f>COUNTIF(#REF!,B22)</f>
        <v>#REF!</v>
      </c>
      <c r="D22" s="73" t="e">
        <f>SUMIF(#REF!,B22,#REF!)/10000</f>
        <v>#REF!</v>
      </c>
      <c r="E22" s="73" t="e">
        <f>SUMIF(#REF!,B22,#REF!)/10000</f>
        <v>#REF!</v>
      </c>
      <c r="F22" s="72" t="e">
        <f>COUNTIFS(#REF!,B22,#REF!,"新建")</f>
        <v>#REF!</v>
      </c>
      <c r="G22" s="73" t="e">
        <f>SUMIFS(#REF!,#REF!,B22,#REF!,"新建")/10000</f>
        <v>#REF!</v>
      </c>
      <c r="H22" s="73" t="e">
        <f>SUMIFS(#REF!,#REF!,B22,#REF!,"新建")/10000</f>
        <v>#REF!</v>
      </c>
      <c r="I22" s="72" t="e">
        <f>COUNTIFS(#REF!,B22,#REF!,"续建")</f>
        <v>#REF!</v>
      </c>
      <c r="J22" s="73" t="e">
        <f>SUMIFS(#REF!,#REF!,B22,#REF!,"续建")/10000</f>
        <v>#REF!</v>
      </c>
      <c r="K22" s="73" t="e">
        <f>SUMIFS(#REF!,#REF!,B22,#REF!,"续建")/10000</f>
        <v>#REF!</v>
      </c>
      <c r="M22" s="35" t="e">
        <f t="shared" si="6"/>
        <v>#REF!</v>
      </c>
      <c r="N22" s="35"/>
      <c r="P22" s="74" t="e">
        <f t="shared" si="1"/>
        <v>#REF!</v>
      </c>
      <c r="Q22" s="37"/>
      <c r="R22" s="37"/>
      <c r="S22" s="74" t="e">
        <f t="shared" si="2"/>
        <v>#REF!</v>
      </c>
      <c r="T22" s="37"/>
      <c r="U22" s="37"/>
      <c r="V22" s="32"/>
      <c r="W22" s="37"/>
      <c r="X22" s="37"/>
    </row>
    <row r="23" ht="60" customHeight="1" spans="1:24">
      <c r="A23" s="70">
        <v>20</v>
      </c>
      <c r="B23" s="75" t="s">
        <v>3304</v>
      </c>
      <c r="C23" s="72" t="e">
        <f>COUNTIF(#REF!,B23)</f>
        <v>#REF!</v>
      </c>
      <c r="D23" s="73" t="e">
        <f>SUMIF(#REF!,B23,#REF!)/10000</f>
        <v>#REF!</v>
      </c>
      <c r="E23" s="73" t="e">
        <f>SUMIF(#REF!,B23,#REF!)/10000</f>
        <v>#REF!</v>
      </c>
      <c r="F23" s="72" t="e">
        <f>COUNTIFS(#REF!,B23,#REF!,"新建")</f>
        <v>#REF!</v>
      </c>
      <c r="G23" s="73" t="e">
        <f>SUMIFS(#REF!,#REF!,B23,#REF!,"新建")/10000</f>
        <v>#REF!</v>
      </c>
      <c r="H23" s="73" t="e">
        <f>SUMIFS(#REF!,#REF!,B23,#REF!,"新建")/10000</f>
        <v>#REF!</v>
      </c>
      <c r="I23" s="72" t="e">
        <f>COUNTIFS(#REF!,B23,#REF!,"续建")</f>
        <v>#REF!</v>
      </c>
      <c r="J23" s="73" t="e">
        <f>SUMIFS(#REF!,#REF!,B23,#REF!,"续建")/10000</f>
        <v>#REF!</v>
      </c>
      <c r="K23" s="73" t="e">
        <f>SUMIFS(#REF!,#REF!,B23,#REF!,"续建")/10000</f>
        <v>#REF!</v>
      </c>
      <c r="M23" s="35" t="e">
        <f t="shared" si="6"/>
        <v>#REF!</v>
      </c>
      <c r="N23" s="35"/>
      <c r="P23" s="74" t="e">
        <f t="shared" si="1"/>
        <v>#REF!</v>
      </c>
      <c r="Q23" s="37"/>
      <c r="R23" s="37"/>
      <c r="S23" s="74" t="e">
        <f t="shared" si="2"/>
        <v>#REF!</v>
      </c>
      <c r="T23" s="37"/>
      <c r="U23" s="37"/>
      <c r="V23" s="32"/>
      <c r="W23" s="37"/>
      <c r="X23" s="37"/>
    </row>
    <row r="24" ht="60" customHeight="1" spans="1:24">
      <c r="A24" s="70">
        <v>21</v>
      </c>
      <c r="B24" s="78" t="s">
        <v>3355</v>
      </c>
      <c r="C24" s="72" t="e">
        <f>COUNTIF(#REF!,B24)</f>
        <v>#REF!</v>
      </c>
      <c r="D24" s="73" t="e">
        <f>SUMIF(#REF!,B24,#REF!)/10000</f>
        <v>#REF!</v>
      </c>
      <c r="E24" s="73" t="e">
        <f>SUMIF(#REF!,B24,#REF!)/10000</f>
        <v>#REF!</v>
      </c>
      <c r="F24" s="72" t="e">
        <f>COUNTIFS(#REF!,B24,#REF!,"新建")</f>
        <v>#REF!</v>
      </c>
      <c r="G24" s="73" t="e">
        <f>SUMIFS(#REF!,#REF!,B24,#REF!,"新建")/10000</f>
        <v>#REF!</v>
      </c>
      <c r="H24" s="73" t="e">
        <f>SUMIFS(#REF!,#REF!,B24,#REF!,"新建")/10000</f>
        <v>#REF!</v>
      </c>
      <c r="I24" s="72" t="e">
        <f>COUNTIFS(#REF!,B24,#REF!,"续建")</f>
        <v>#REF!</v>
      </c>
      <c r="J24" s="73" t="e">
        <f>SUMIFS(#REF!,#REF!,B24,#REF!,"续建")/10000</f>
        <v>#REF!</v>
      </c>
      <c r="K24" s="73" t="e">
        <f>SUMIFS(#REF!,#REF!,B24,#REF!,"续建")/10000</f>
        <v>#REF!</v>
      </c>
      <c r="M24" s="35" t="e">
        <f t="shared" si="6"/>
        <v>#REF!</v>
      </c>
      <c r="N24" s="35"/>
      <c r="P24" s="74" t="e">
        <f t="shared" si="1"/>
        <v>#REF!</v>
      </c>
      <c r="Q24" s="37"/>
      <c r="R24" s="37"/>
      <c r="S24" s="74" t="e">
        <f t="shared" si="2"/>
        <v>#REF!</v>
      </c>
      <c r="T24" s="37"/>
      <c r="U24" s="37"/>
      <c r="V24" s="32"/>
      <c r="W24" s="37"/>
      <c r="X24" s="37"/>
    </row>
    <row r="25" ht="60" customHeight="1" spans="1:24">
      <c r="A25" s="70">
        <v>23</v>
      </c>
      <c r="B25" s="75" t="s">
        <v>940</v>
      </c>
      <c r="C25" s="72" t="e">
        <f>COUNTIF(#REF!,B25)</f>
        <v>#REF!</v>
      </c>
      <c r="D25" s="73" t="e">
        <f>SUMIF(#REF!,B25,#REF!)/10000</f>
        <v>#REF!</v>
      </c>
      <c r="E25" s="73" t="e">
        <f>SUMIF(#REF!,B25,#REF!)/10000</f>
        <v>#REF!</v>
      </c>
      <c r="F25" s="72" t="e">
        <f>COUNTIFS(#REF!,B25,#REF!,"新建")</f>
        <v>#REF!</v>
      </c>
      <c r="G25" s="73" t="e">
        <f>SUMIFS(#REF!,#REF!,B25,#REF!,"新建")/10000</f>
        <v>#REF!</v>
      </c>
      <c r="H25" s="73" t="e">
        <f>SUMIFS(#REF!,#REF!,B25,#REF!,"新建")/10000</f>
        <v>#REF!</v>
      </c>
      <c r="I25" s="72" t="e">
        <f>COUNTIFS(#REF!,B25,#REF!,"续建")</f>
        <v>#REF!</v>
      </c>
      <c r="J25" s="73" t="e">
        <f>SUMIFS(#REF!,#REF!,B25,#REF!,"续建")/10000</f>
        <v>#REF!</v>
      </c>
      <c r="K25" s="73" t="e">
        <f>SUMIFS(#REF!,#REF!,B25,#REF!,"续建")/10000</f>
        <v>#REF!</v>
      </c>
      <c r="M25" s="35" t="e">
        <f t="shared" si="6"/>
        <v>#REF!</v>
      </c>
      <c r="N25" s="35"/>
      <c r="P25" s="74" t="e">
        <f t="shared" si="1"/>
        <v>#REF!</v>
      </c>
      <c r="Q25" s="37"/>
      <c r="R25" s="37"/>
      <c r="S25" s="74" t="e">
        <f t="shared" si="2"/>
        <v>#REF!</v>
      </c>
      <c r="T25" s="37"/>
      <c r="U25" s="37"/>
      <c r="V25" s="32"/>
      <c r="W25" s="37"/>
      <c r="X25" s="37"/>
    </row>
    <row r="26" ht="60" customHeight="1" spans="1:24">
      <c r="A26" s="70">
        <v>24</v>
      </c>
      <c r="B26" s="79" t="s">
        <v>867</v>
      </c>
      <c r="C26" s="80" t="e">
        <f>COUNTIF(#REF!,B26)</f>
        <v>#REF!</v>
      </c>
      <c r="D26" s="81" t="e">
        <f>SUMIF(#REF!,B26,#REF!)/10000</f>
        <v>#REF!</v>
      </c>
      <c r="E26" s="81" t="e">
        <f>SUMIF(#REF!,B26,#REF!)/10000</f>
        <v>#REF!</v>
      </c>
      <c r="F26" s="80" t="e">
        <f>COUNTIFS(#REF!,B26,#REF!,"新建")</f>
        <v>#REF!</v>
      </c>
      <c r="G26" s="81" t="e">
        <f>SUMIFS(#REF!,#REF!,B26,#REF!,"新建")/10000</f>
        <v>#REF!</v>
      </c>
      <c r="H26" s="81" t="e">
        <f>SUMIFS(#REF!,#REF!,B26,#REF!,"新建")/10000</f>
        <v>#REF!</v>
      </c>
      <c r="I26" s="80" t="e">
        <f>COUNTIFS(#REF!,B26,#REF!,"续建")</f>
        <v>#REF!</v>
      </c>
      <c r="J26" s="81" t="e">
        <f>SUMIFS(#REF!,#REF!,B26,#REF!,"续建")/10000</f>
        <v>#REF!</v>
      </c>
      <c r="K26" s="81" t="e">
        <f>SUMIFS(#REF!,#REF!,B26,#REF!,"续建")/10000</f>
        <v>#REF!</v>
      </c>
      <c r="M26" s="35" t="e">
        <f>B26&amp;C26&amp;"个，总投资"&amp;ROUND(D26,1)&amp;"亿元，年度计划投资"&amp;ROUND(E26,1)&amp;"亿元。"</f>
        <v>#REF!</v>
      </c>
      <c r="N26" s="35"/>
      <c r="P26" s="74" t="e">
        <f t="shared" si="1"/>
        <v>#REF!</v>
      </c>
      <c r="Q26" s="37"/>
      <c r="R26" s="37"/>
      <c r="S26" s="74" t="e">
        <f t="shared" si="2"/>
        <v>#REF!</v>
      </c>
      <c r="T26" s="37"/>
      <c r="U26" s="37"/>
      <c r="V26" s="32"/>
      <c r="W26" s="37"/>
      <c r="X26" s="37"/>
    </row>
    <row r="27" ht="60" hidden="1" customHeight="1" spans="1:24">
      <c r="A27" s="82">
        <v>21</v>
      </c>
      <c r="B27" s="83" t="s">
        <v>3523</v>
      </c>
      <c r="C27" s="84" t="e">
        <f>COUNTIF(#REF!,B27)</f>
        <v>#REF!</v>
      </c>
      <c r="D27" s="85" t="e">
        <f>SUMIF(#REF!,B27,#REF!)/10000</f>
        <v>#REF!</v>
      </c>
      <c r="E27" s="85" t="e">
        <f>SUMIF(#REF!,B27,#REF!)/10000</f>
        <v>#REF!</v>
      </c>
      <c r="F27" s="84" t="e">
        <f>COUNTIFS(#REF!,B27,#REF!,"新建")</f>
        <v>#REF!</v>
      </c>
      <c r="G27" s="85" t="e">
        <f>SUMIFS(#REF!,#REF!,B27,#REF!,"新建")/10000</f>
        <v>#REF!</v>
      </c>
      <c r="H27" s="85" t="e">
        <f>SUMIFS(#REF!,#REF!,B27,#REF!,"新建")/10000</f>
        <v>#REF!</v>
      </c>
      <c r="I27" s="84" t="e">
        <f>COUNTIFS(#REF!,B27,#REF!,"续建")</f>
        <v>#REF!</v>
      </c>
      <c r="J27" s="85" t="e">
        <f>SUMIFS(#REF!,#REF!,B27,#REF!,"续建")/10000</f>
        <v>#REF!</v>
      </c>
      <c r="K27" s="85" t="e">
        <f>SUMIFS(#REF!,#REF!,B27,#REF!,"续建")/10000</f>
        <v>#REF!</v>
      </c>
      <c r="L27" s="86"/>
      <c r="M27" s="35" t="e">
        <f>B27&amp;C27&amp;"个，总投资"&amp;ROUND(D27,1)&amp;"亿元，年度计划投资"&amp;ROUND(E27,1)&amp;"亿元；"</f>
        <v>#REF!</v>
      </c>
      <c r="N27" s="35"/>
      <c r="P27" s="74" t="e">
        <f t="shared" si="1"/>
        <v>#REF!</v>
      </c>
      <c r="Q27" s="37" t="e">
        <f>SUMIFS(#REF!,#REF!,B22,#REF!,"是")/10000</f>
        <v>#REF!</v>
      </c>
      <c r="R27" s="37" t="e">
        <f>SUMIFS(#REF!,#REF!,B22,#REF!,"是")/10000</f>
        <v>#REF!</v>
      </c>
      <c r="S27" s="74" t="e">
        <f t="shared" si="2"/>
        <v>#REF!</v>
      </c>
      <c r="T27" s="37" t="e">
        <f>SUMIFS(#REF!,#REF!,B22,#REF!,"新建",#REF!,"是")/10000</f>
        <v>#REF!</v>
      </c>
      <c r="U27" s="37" t="e">
        <f>SUMIFS(#REF!,#REF!,B22,#REF!,"新建",#REF!,"是")/10000</f>
        <v>#REF!</v>
      </c>
      <c r="V27" s="32" t="e">
        <f>COUNTIFS(#REF!,B22,#REF!,"续建",#REF!,"是")</f>
        <v>#REF!</v>
      </c>
      <c r="W27" s="37" t="e">
        <f>SUMIFS(#REF!,#REF!,B22,#REF!,"续建",#REF!,"是")/10000</f>
        <v>#REF!</v>
      </c>
      <c r="X27" s="37" t="e">
        <f>SUMIFS(#REF!,#REF!,B22,#REF!,"续建",#REF!,"是")/10000</f>
        <v>#REF!</v>
      </c>
    </row>
    <row r="28" ht="60" hidden="1" customHeight="1" spans="1:24">
      <c r="A28" s="82">
        <v>22</v>
      </c>
      <c r="B28" s="87" t="s">
        <v>3524</v>
      </c>
      <c r="C28" s="84" t="e">
        <f>COUNTIF(#REF!,B28)</f>
        <v>#REF!</v>
      </c>
      <c r="D28" s="85" t="e">
        <f>SUMIF(#REF!,B28,#REF!)/10000</f>
        <v>#REF!</v>
      </c>
      <c r="E28" s="85" t="e">
        <f>SUMIF(#REF!,B28,#REF!)/10000</f>
        <v>#REF!</v>
      </c>
      <c r="F28" s="84" t="e">
        <f>COUNTIFS(#REF!,B28,#REF!,"新建")</f>
        <v>#REF!</v>
      </c>
      <c r="G28" s="85" t="e">
        <f>SUMIFS(#REF!,#REF!,B28,#REF!,"新建")/10000</f>
        <v>#REF!</v>
      </c>
      <c r="H28" s="85" t="e">
        <f>SUMIFS(#REF!,#REF!,B28,#REF!,"新建")/10000</f>
        <v>#REF!</v>
      </c>
      <c r="I28" s="84" t="e">
        <f>COUNTIFS(#REF!,B28,#REF!,"续建")</f>
        <v>#REF!</v>
      </c>
      <c r="J28" s="85" t="e">
        <f>SUMIFS(#REF!,#REF!,B28,#REF!,"续建")/10000</f>
        <v>#REF!</v>
      </c>
      <c r="K28" s="85" t="e">
        <f>SUMIFS(#REF!,#REF!,B28,#REF!,"续建")/10000</f>
        <v>#REF!</v>
      </c>
      <c r="L28" s="86"/>
      <c r="M28" s="35" t="e">
        <f>B28&amp;C28&amp;"个，总投资"&amp;ROUND(D28,1)&amp;"亿元，年度计划投资"&amp;ROUND(E28,1)&amp;"亿元；"</f>
        <v>#REF!</v>
      </c>
      <c r="N28" s="35"/>
      <c r="P28" s="74" t="e">
        <f t="shared" si="1"/>
        <v>#REF!</v>
      </c>
      <c r="Q28" s="37" t="e">
        <f>SUMIFS(#REF!,#REF!,B14,#REF!,"是")/10000</f>
        <v>#REF!</v>
      </c>
      <c r="R28" s="37" t="e">
        <f>SUMIFS(#REF!,#REF!,B14,#REF!,"是")/10000</f>
        <v>#REF!</v>
      </c>
      <c r="S28" s="74" t="e">
        <f t="shared" si="2"/>
        <v>#REF!</v>
      </c>
      <c r="T28" s="37" t="e">
        <f>SUMIFS(#REF!,#REF!,B14,#REF!,"新建",#REF!,"是")/10000</f>
        <v>#REF!</v>
      </c>
      <c r="U28" s="37" t="e">
        <f>SUMIFS(#REF!,#REF!,B14,#REF!,"新建",#REF!,"是")/10000</f>
        <v>#REF!</v>
      </c>
      <c r="V28" s="32" t="e">
        <f>COUNTIFS(#REF!,B14,#REF!,"续建",#REF!,"是")</f>
        <v>#REF!</v>
      </c>
      <c r="W28" s="37" t="e">
        <f>SUMIFS(#REF!,#REF!,B14,#REF!,"续建",#REF!,"是")/10000</f>
        <v>#REF!</v>
      </c>
      <c r="X28" s="37" t="e">
        <f>SUMIFS(#REF!,#REF!,B14,#REF!,"续建",#REF!,"是")/10000</f>
        <v>#REF!</v>
      </c>
    </row>
    <row r="29" ht="60" customHeight="1" spans="1:24">
      <c r="A29" s="76" t="s">
        <v>3525</v>
      </c>
      <c r="B29" s="77"/>
      <c r="C29" s="72" t="e">
        <f t="shared" ref="C29:K29" si="7">SUM(C14:C26)</f>
        <v>#REF!</v>
      </c>
      <c r="D29" s="81" t="e">
        <f t="shared" si="7"/>
        <v>#REF!</v>
      </c>
      <c r="E29" s="81" t="e">
        <f t="shared" si="7"/>
        <v>#REF!</v>
      </c>
      <c r="F29" s="72" t="e">
        <f t="shared" si="7"/>
        <v>#REF!</v>
      </c>
      <c r="G29" s="81" t="e">
        <f t="shared" si="7"/>
        <v>#REF!</v>
      </c>
      <c r="H29" s="81" t="e">
        <f t="shared" si="7"/>
        <v>#REF!</v>
      </c>
      <c r="I29" s="72" t="e">
        <f t="shared" si="7"/>
        <v>#REF!</v>
      </c>
      <c r="J29" s="81" t="e">
        <f t="shared" si="7"/>
        <v>#REF!</v>
      </c>
      <c r="K29" s="81" t="e">
        <f t="shared" si="7"/>
        <v>#REF!</v>
      </c>
      <c r="M29" s="35" t="e">
        <f>"市直单位"&amp;C29&amp;"个，总投资"&amp;ROUND(D29,1)&amp;"亿元，年度计划投资"&amp;ROUND(E29,1)&amp;"亿元。其中，新建项目"&amp;F29&amp;"个，总投资"&amp;ROUND(G29,1)&amp;"亿元，年度计划投资"&amp;ROUND(H29,1)&amp;"亿元；续建项目"&amp;I29&amp;"个，总投资"&amp;ROUND(J29,1)&amp;"亿元，年度计划投资"&amp;ROUND(K29,1)&amp;"亿元。"</f>
        <v>#REF!</v>
      </c>
      <c r="N29" s="88"/>
      <c r="P29" s="74" t="e">
        <f t="shared" si="1"/>
        <v>#REF!</v>
      </c>
      <c r="Q29" s="37"/>
      <c r="R29" s="37"/>
      <c r="S29" s="74" t="e">
        <f t="shared" si="2"/>
        <v>#REF!</v>
      </c>
      <c r="T29" s="37"/>
      <c r="U29" s="37"/>
      <c r="V29" s="32"/>
      <c r="W29" s="37"/>
      <c r="X29" s="37"/>
    </row>
    <row r="30" ht="60" customHeight="1" spans="1:24">
      <c r="A30" s="76" t="s">
        <v>3526</v>
      </c>
      <c r="B30" s="77"/>
      <c r="C30" s="72" t="e">
        <f>SUM(C13,C29)</f>
        <v>#REF!</v>
      </c>
      <c r="D30" s="73" t="e">
        <f t="shared" ref="C30:K30" si="8">SUM(D13,D29)</f>
        <v>#REF!</v>
      </c>
      <c r="E30" s="73" t="e">
        <f t="shared" si="8"/>
        <v>#REF!</v>
      </c>
      <c r="F30" s="72" t="e">
        <f t="shared" si="8"/>
        <v>#REF!</v>
      </c>
      <c r="G30" s="73" t="e">
        <f t="shared" si="8"/>
        <v>#REF!</v>
      </c>
      <c r="H30" s="73" t="e">
        <f t="shared" si="8"/>
        <v>#REF!</v>
      </c>
      <c r="I30" s="72" t="e">
        <f t="shared" si="8"/>
        <v>#REF!</v>
      </c>
      <c r="J30" s="73" t="e">
        <f t="shared" si="8"/>
        <v>#REF!</v>
      </c>
      <c r="K30" s="73" t="e">
        <f t="shared" si="8"/>
        <v>#REF!</v>
      </c>
      <c r="P30" s="74" t="e">
        <f t="shared" si="1"/>
        <v>#REF!</v>
      </c>
      <c r="Q30" s="33"/>
      <c r="R30" s="33"/>
      <c r="S30" s="74" t="e">
        <f t="shared" si="2"/>
        <v>#REF!</v>
      </c>
      <c r="T30" s="33"/>
      <c r="U30" s="33"/>
      <c r="V30" s="32"/>
      <c r="W30" s="33"/>
      <c r="X30" s="33"/>
    </row>
    <row r="31" ht="34" customHeight="1" spans="1:24">
      <c r="A31" s="89"/>
      <c r="B31" s="89"/>
      <c r="C31" s="90"/>
      <c r="D31" s="91"/>
      <c r="E31" s="91"/>
      <c r="F31" s="90"/>
      <c r="G31" s="91"/>
      <c r="H31" s="91"/>
      <c r="I31" s="90"/>
      <c r="J31" s="91"/>
      <c r="K31" s="91"/>
      <c r="P31" s="92"/>
      <c r="Q31" s="93"/>
      <c r="R31" s="93"/>
      <c r="S31" s="92"/>
      <c r="T31" s="93"/>
      <c r="U31" s="93"/>
      <c r="V31" s="92"/>
      <c r="W31" s="93"/>
      <c r="X31" s="93"/>
    </row>
    <row r="32" ht="34" customHeight="1" spans="1:24">
      <c r="A32" s="89"/>
      <c r="B32" s="89"/>
      <c r="C32" s="94">
        <v>373</v>
      </c>
      <c r="D32" s="94">
        <v>3988.2</v>
      </c>
      <c r="E32" s="94">
        <v>1627.9</v>
      </c>
      <c r="F32" s="94">
        <v>232</v>
      </c>
      <c r="G32" s="94">
        <v>1526.5</v>
      </c>
      <c r="H32" s="94">
        <v>803.3</v>
      </c>
      <c r="I32" s="94">
        <v>141</v>
      </c>
      <c r="J32" s="94">
        <v>2461.8</v>
      </c>
      <c r="K32" s="94">
        <v>824.6</v>
      </c>
      <c r="P32" s="92"/>
      <c r="Q32" s="93"/>
      <c r="R32" s="93"/>
      <c r="S32" s="92"/>
      <c r="T32" s="93"/>
      <c r="U32" s="93"/>
      <c r="V32" s="92"/>
      <c r="W32" s="93"/>
      <c r="X32" s="93"/>
    </row>
    <row r="33" ht="31" customHeight="1" spans="2:14">
      <c r="C33" s="94" t="e">
        <f t="shared" ref="C33:K33" si="9">C30-C32</f>
        <v>#REF!</v>
      </c>
      <c r="D33" s="95" t="e">
        <f t="shared" si="9"/>
        <v>#REF!</v>
      </c>
      <c r="E33" s="95" t="e">
        <f t="shared" si="9"/>
        <v>#REF!</v>
      </c>
      <c r="F33" s="94" t="e">
        <f t="shared" si="9"/>
        <v>#REF!</v>
      </c>
      <c r="G33" s="95" t="e">
        <f t="shared" si="9"/>
        <v>#REF!</v>
      </c>
      <c r="H33" s="95" t="e">
        <f t="shared" si="9"/>
        <v>#REF!</v>
      </c>
      <c r="I33" s="94" t="e">
        <f t="shared" si="9"/>
        <v>#REF!</v>
      </c>
      <c r="J33" s="95" t="e">
        <f t="shared" si="9"/>
        <v>#REF!</v>
      </c>
      <c r="K33" s="95" t="e">
        <f t="shared" si="9"/>
        <v>#REF!</v>
      </c>
    </row>
    <row r="34" ht="306" customHeight="1" spans="2:14">
      <c r="B34" s="96" t="e">
        <f>"截至目前，共选报2025年市重点项目"&amp;C30&amp;"个，总投资"&amp;ROUND(D30,1)&amp;"亿元，年度计划投资"&amp;ROUND(E30,1)&amp;"亿元。其中，新建项目"&amp;F30&amp;"个，总投资"&amp;ROUND(G30,1)&amp;"亿元，年度计划投资"&amp;ROUND(H30,1)&amp;"亿元。续建项目"&amp;I30&amp;"个，总投资"&amp;ROUND(J30,1)&amp;"亿元，年度计划投资"&amp;ROUND(K30,1)&amp;"亿元。各县（市、区）选报项目"&amp;SUM(C4:C12)&amp;"个，总投资"&amp;ROUND(SUM(D4:D12),1)&amp;"亿元，年度计划投资"&amp;ROUND(E13,1)&amp;"亿元。其中，"&amp;M4&amp;M5&amp;M6&amp;M7&amp;M8&amp;M9&amp;M10&amp;M11&amp;M12</f>
        <v>#REF!</v>
      </c>
      <c r="C34" s="96"/>
      <c r="D34" s="96"/>
      <c r="E34" s="96"/>
      <c r="F34" s="96"/>
      <c r="G34" s="96"/>
      <c r="H34" s="96"/>
      <c r="I34" s="96"/>
      <c r="J34" s="96"/>
      <c r="K34" s="96"/>
      <c r="M34" s="97" t="e">
        <f>"截至目前，共选报2025年市重点项目"&amp;C30&amp;"个，总投资"&amp;ROUND(D30,1)&amp;"亿元，年度计划投资"&amp;ROUND(E30,1)&amp;"亿元。其中，新建项目"&amp;F30&amp;"个，总投资"&amp;ROUND(G30,1)&amp;"亿元，年度计划投资"&amp;ROUND(H30,1)&amp;"亿元。续建项目"&amp;I30&amp;"个，总投资"&amp;ROUND(J30,1)&amp;"亿元，年度计划投资"&amp;ROUND(K30,1)&amp;"亿元。各县（市、区）选报项目"&amp;SUM(C4:C12)&amp;"个，总投资"&amp;ROUND(SUM(D4:D12),1)&amp;"亿元，年度计划投资"&amp;ROUND(E13,1)&amp;"亿元。其中，"&amp;M4&amp;M5&amp;M6&amp;M7&amp;M8&amp;M9&amp;M10&amp;M11&amp;M12</f>
        <v>#REF!</v>
      </c>
      <c r="N34" s="38" t="e">
        <f>M29&amp;M14&amp;M15&amp;M16&amp;M17&amp;M18&amp;M19&amp;M20&amp;M21&amp;M22&amp;M23&amp;M25&amp;M26</f>
        <v>#REF!</v>
      </c>
    </row>
    <row r="39" spans="2:14">
      <c r="E39" s="66" t="e">
        <f>G30/F30</f>
        <v>#REF!</v>
      </c>
    </row>
  </sheetData>
  <mergeCells count="18">
    <mergeCell ref="A1:K1"/>
    <mergeCell ref="P1:X1"/>
    <mergeCell ref="F2:H2"/>
    <mergeCell ref="I2:K2"/>
    <mergeCell ref="S2:U2"/>
    <mergeCell ref="V2:X2"/>
    <mergeCell ref="A13:B13"/>
    <mergeCell ref="A29:B29"/>
    <mergeCell ref="A30:B30"/>
    <mergeCell ref="B34:K34"/>
    <mergeCell ref="A2:A3"/>
    <mergeCell ref="B2:B3"/>
    <mergeCell ref="C2:C3"/>
    <mergeCell ref="D2:D3"/>
    <mergeCell ref="E2:E3"/>
    <mergeCell ref="P2:P3"/>
    <mergeCell ref="Q2:Q3"/>
    <mergeCell ref="R2:R3"/>
  </mergeCells>
  <pageMargins left="0.75" right="0.75" top="1" bottom="1" header="0.5" footer="0.5"/>
  <pageSetup paperSize="9" scale="38" orientation="portrait"/>
  <headerFooter/>
  <colBreaks count="1" manualBreakCount="1">
    <brk id="11" max="1048575" man="1"/>
  </colBreaks>
  <ignoredErrors>
    <ignoredError sqref="M26 C13" formula="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zoomScale="70" zoomScaleNormal="70" workbookViewId="0">
      <selection activeCell="I29" sqref="I29"/>
    </sheetView>
  </sheetViews>
  <sheetFormatPr defaultColWidth="9" defaultRowHeight="30" customHeight="1"/>
  <cols>
    <col min="1" max="1" width="29.4666666666667" customWidth="1"/>
    <col min="2" max="2" width="16.2416666666667" customWidth="1"/>
    <col min="3" max="3" width="10.75" customWidth="1"/>
    <col min="4" max="4" width="20.75" customWidth="1"/>
    <col min="5" max="5" width="9.38333333333333" customWidth="1"/>
    <col min="6" max="6" width="14.75" customWidth="1"/>
    <col min="7" max="7" width="20.75" customWidth="1"/>
    <col min="8" max="8" width="9.75"/>
    <col min="9" max="9" width="10.75" customWidth="1"/>
    <col min="10" max="11" width="20.75" customWidth="1"/>
    <col min="12" max="12" width="105.175" style="45" customWidth="1"/>
    <col min="13" max="13" width="46.425" customWidth="1"/>
  </cols>
  <sheetData>
    <row r="1" customHeight="1" spans="1:13">
      <c r="A1" s="10" t="s">
        <v>3527</v>
      </c>
      <c r="B1" s="10" t="s">
        <v>3528</v>
      </c>
      <c r="C1" s="11" t="s">
        <v>3517</v>
      </c>
      <c r="D1" s="46" t="s">
        <v>3529</v>
      </c>
      <c r="E1" s="13" t="s">
        <v>452</v>
      </c>
      <c r="F1" s="10"/>
      <c r="G1" s="10"/>
      <c r="H1" s="10" t="s">
        <v>3169</v>
      </c>
      <c r="I1" s="10"/>
      <c r="J1" s="10"/>
      <c r="K1" s="47"/>
      <c r="L1" s="48"/>
    </row>
    <row r="2" customHeight="1" spans="1:13">
      <c r="A2" s="10"/>
      <c r="B2" s="10"/>
      <c r="C2" s="11"/>
      <c r="D2" s="49"/>
      <c r="E2" s="13" t="s">
        <v>3520</v>
      </c>
      <c r="F2" s="10" t="s">
        <v>3517</v>
      </c>
      <c r="G2" s="10" t="s">
        <v>3529</v>
      </c>
      <c r="H2" s="10" t="s">
        <v>3520</v>
      </c>
      <c r="I2" s="10" t="s">
        <v>3517</v>
      </c>
      <c r="J2" s="10" t="s">
        <v>3529</v>
      </c>
      <c r="K2" s="47"/>
      <c r="L2" s="48"/>
    </row>
    <row r="3" customHeight="1" spans="1:13">
      <c r="A3" s="50" t="s">
        <v>200</v>
      </c>
      <c r="B3" s="15" t="e">
        <f>COUNTIF(#REF!,A3)</f>
        <v>#REF!</v>
      </c>
      <c r="C3" s="51" t="e">
        <f>SUMIF(#REF!,A3,#REF!)/10000</f>
        <v>#REF!</v>
      </c>
      <c r="D3" s="51" t="e">
        <f>SUMIF(#REF!,A3,#REF!)/10000</f>
        <v>#REF!</v>
      </c>
      <c r="E3" s="52" t="e">
        <f>COUNTIFS(#REF!,A3,#REF!,"新建")</f>
        <v>#REF!</v>
      </c>
      <c r="F3" s="51" t="e">
        <f>SUMIFS(#REF!,#REF!,A3,#REF!,"新建")/10000</f>
        <v>#REF!</v>
      </c>
      <c r="G3" s="51" t="e">
        <f>SUMIFS(#REF!,#REF!,A3,#REF!,"新建")/10000</f>
        <v>#REF!</v>
      </c>
      <c r="H3" s="52" t="e">
        <f>COUNTIFS(#REF!,A3,#REF!,"续建")</f>
        <v>#REF!</v>
      </c>
      <c r="I3" s="51" t="e">
        <f>SUMIFS(#REF!,#REF!,A3,#REF!,"续建")/10000</f>
        <v>#REF!</v>
      </c>
      <c r="J3" s="51" t="e">
        <f>SUMIFS(#REF!,#REF!,A3,#REF!,"续建")/10000</f>
        <v>#REF!</v>
      </c>
      <c r="K3" s="53" t="e">
        <f t="shared" ref="K3:K9" si="0">B3/$B$9</f>
        <v>#REF!</v>
      </c>
      <c r="L3" s="54" t="e">
        <f>A3&amp;"项目"&amp;B3&amp;"个，总投资"&amp;ROUND(C3,1)&amp;"亿元，年度计划投资"&amp;ROUND(D3,1)&amp;"亿元；"</f>
        <v>#REF!</v>
      </c>
    </row>
    <row r="4" customHeight="1" spans="1:13">
      <c r="A4" s="50" t="s">
        <v>266</v>
      </c>
      <c r="B4" s="15" t="e">
        <f>COUNTIF(#REF!,A4)</f>
        <v>#REF!</v>
      </c>
      <c r="C4" s="51" t="e">
        <f>SUMIF(#REF!,A4,#REF!)/10000</f>
        <v>#REF!</v>
      </c>
      <c r="D4" s="51" t="e">
        <f>SUMIF(#REF!,A4,#REF!)/10000</f>
        <v>#REF!</v>
      </c>
      <c r="E4" s="52" t="e">
        <f>COUNTIFS(#REF!,A4,#REF!,"新建")</f>
        <v>#REF!</v>
      </c>
      <c r="F4" s="51" t="e">
        <f>SUMIFS(#REF!,#REF!,A4,#REF!,"新建")/10000</f>
        <v>#REF!</v>
      </c>
      <c r="G4" s="51" t="e">
        <f>SUMIFS(#REF!,#REF!,A4,#REF!,"新建")/10000</f>
        <v>#REF!</v>
      </c>
      <c r="H4" s="52" t="e">
        <f>COUNTIFS(#REF!,A4,#REF!,"续建")</f>
        <v>#REF!</v>
      </c>
      <c r="I4" s="51" t="e">
        <f>SUMIFS(#REF!,#REF!,A4,#REF!,"续建")/10000</f>
        <v>#REF!</v>
      </c>
      <c r="J4" s="51" t="e">
        <f>SUMIFS(#REF!,#REF!,A4,#REF!,"续建")/10000</f>
        <v>#REF!</v>
      </c>
      <c r="K4" s="53" t="e">
        <f t="shared" si="0"/>
        <v>#REF!</v>
      </c>
      <c r="L4" s="54" t="e">
        <f t="shared" ref="L3:L8" si="1">A4&amp;"项目"&amp;B4&amp;"个，总投资"&amp;ROUND(C4,1)&amp;"亿元，年度计划投资"&amp;ROUND(D4,1)&amp;"亿元；"</f>
        <v>#REF!</v>
      </c>
    </row>
    <row r="5" customHeight="1" spans="1:13">
      <c r="A5" s="50" t="s">
        <v>1069</v>
      </c>
      <c r="B5" s="15" t="e">
        <f>COUNTIF(#REF!,A5)</f>
        <v>#REF!</v>
      </c>
      <c r="C5" s="51" t="e">
        <f>SUMIF(#REF!,A5,#REF!)/10000</f>
        <v>#REF!</v>
      </c>
      <c r="D5" s="51" t="e">
        <f>SUMIF(#REF!,A5,#REF!)/10000</f>
        <v>#REF!</v>
      </c>
      <c r="E5" s="52" t="e">
        <f>COUNTIFS(#REF!,A5,#REF!,"新建")</f>
        <v>#REF!</v>
      </c>
      <c r="F5" s="51" t="e">
        <f>SUMIFS(#REF!,#REF!,A5,#REF!,"新建")/10000</f>
        <v>#REF!</v>
      </c>
      <c r="G5" s="51" t="e">
        <f>SUMIFS(#REF!,#REF!,A5,#REF!,"新建")/10000</f>
        <v>#REF!</v>
      </c>
      <c r="H5" s="52" t="e">
        <f>COUNTIFS(#REF!,A5,#REF!,"续建")</f>
        <v>#REF!</v>
      </c>
      <c r="I5" s="51" t="e">
        <f>SUMIFS(#REF!,#REF!,A5,#REF!,"续建")/10000</f>
        <v>#REF!</v>
      </c>
      <c r="J5" s="51" t="e">
        <f>SUMIFS(#REF!,#REF!,A5,#REF!,"续建")/10000</f>
        <v>#REF!</v>
      </c>
      <c r="K5" s="53" t="e">
        <f t="shared" si="0"/>
        <v>#REF!</v>
      </c>
      <c r="L5" s="54" t="e">
        <f t="shared" si="1"/>
        <v>#REF!</v>
      </c>
    </row>
    <row r="6" customHeight="1" spans="1:13">
      <c r="A6" s="50" t="s">
        <v>1092</v>
      </c>
      <c r="B6" s="15" t="e">
        <f>COUNTIF(#REF!,A6)</f>
        <v>#REF!</v>
      </c>
      <c r="C6" s="51" t="e">
        <f>SUMIF(#REF!,A6,#REF!)/10000</f>
        <v>#REF!</v>
      </c>
      <c r="D6" s="51" t="e">
        <f>SUMIF(#REF!,A6,#REF!)/10000</f>
        <v>#REF!</v>
      </c>
      <c r="E6" s="52" t="e">
        <f>COUNTIFS(#REF!,A6,#REF!,"新建")</f>
        <v>#REF!</v>
      </c>
      <c r="F6" s="51" t="e">
        <f>SUMIFS(#REF!,#REF!,A6,#REF!,"新建")/10000</f>
        <v>#REF!</v>
      </c>
      <c r="G6" s="51" t="e">
        <f>SUMIFS(#REF!,#REF!,A6,#REF!,"新建")/10000</f>
        <v>#REF!</v>
      </c>
      <c r="H6" s="52" t="e">
        <f>COUNTIFS(#REF!,A6,#REF!,"续建")</f>
        <v>#REF!</v>
      </c>
      <c r="I6" s="51" t="e">
        <f>SUMIFS(#REF!,#REF!,A6,#REF!,"续建")/10000</f>
        <v>#REF!</v>
      </c>
      <c r="J6" s="51" t="e">
        <f>SUMIFS(#REF!,#REF!,A6,#REF!,"续建")/10000</f>
        <v>#REF!</v>
      </c>
      <c r="K6" s="53" t="e">
        <f t="shared" si="0"/>
        <v>#REF!</v>
      </c>
      <c r="L6" s="54" t="e">
        <f t="shared" si="1"/>
        <v>#REF!</v>
      </c>
    </row>
    <row r="7" customHeight="1" spans="1:13">
      <c r="A7" s="50" t="s">
        <v>3220</v>
      </c>
      <c r="B7" s="15" t="e">
        <f>COUNTIF(#REF!,A7)</f>
        <v>#REF!</v>
      </c>
      <c r="C7" s="51" t="e">
        <f>SUMIF(#REF!,A7,#REF!)/10000</f>
        <v>#REF!</v>
      </c>
      <c r="D7" s="51" t="e">
        <f>SUMIF(#REF!,A7,#REF!)/10000</f>
        <v>#REF!</v>
      </c>
      <c r="E7" s="52" t="e">
        <f>COUNTIFS(#REF!,A7,#REF!,"新建")</f>
        <v>#REF!</v>
      </c>
      <c r="F7" s="51" t="e">
        <f>SUMIFS(#REF!,#REF!,A7,#REF!,"新建")/10000</f>
        <v>#REF!</v>
      </c>
      <c r="G7" s="51" t="e">
        <f>SUMIFS(#REF!,#REF!,A7,#REF!,"新建")/10000</f>
        <v>#REF!</v>
      </c>
      <c r="H7" s="52" t="e">
        <f>COUNTIFS(#REF!,A7,#REF!,"续建")</f>
        <v>#REF!</v>
      </c>
      <c r="I7" s="51" t="e">
        <f>SUMIFS(#REF!,#REF!,A7,#REF!,"续建")/10000</f>
        <v>#REF!</v>
      </c>
      <c r="J7" s="51" t="e">
        <f>SUMIFS(#REF!,#REF!,A7,#REF!,"续建")/10000</f>
        <v>#REF!</v>
      </c>
      <c r="K7" s="53" t="e">
        <f t="shared" si="0"/>
        <v>#REF!</v>
      </c>
      <c r="L7" s="54" t="e">
        <f t="shared" si="1"/>
        <v>#REF!</v>
      </c>
    </row>
    <row r="8" customHeight="1" spans="1:13">
      <c r="A8" s="50" t="s">
        <v>3288</v>
      </c>
      <c r="B8" s="15" t="e">
        <f>COUNTIF(#REF!,A8)</f>
        <v>#REF!</v>
      </c>
      <c r="C8" s="51" t="e">
        <f>SUMIF(#REF!,A8,#REF!)/10000</f>
        <v>#REF!</v>
      </c>
      <c r="D8" s="51" t="e">
        <f>SUMIF(#REF!,A8,#REF!)/10000</f>
        <v>#REF!</v>
      </c>
      <c r="E8" s="52" t="e">
        <f>COUNTIFS(#REF!,A8,#REF!,"新建")</f>
        <v>#REF!</v>
      </c>
      <c r="F8" s="51" t="e">
        <f>SUMIFS(#REF!,#REF!,A8,#REF!,"新建")/10000</f>
        <v>#REF!</v>
      </c>
      <c r="G8" s="51" t="e">
        <f>SUMIFS(#REF!,#REF!,A8,#REF!,"新建")/10000</f>
        <v>#REF!</v>
      </c>
      <c r="H8" s="52" t="e">
        <f>COUNTIFS(#REF!,A8,#REF!,"续建")</f>
        <v>#REF!</v>
      </c>
      <c r="I8" s="51" t="e">
        <f>SUMIFS(#REF!,#REF!,A8,#REF!,"续建")/10000</f>
        <v>#REF!</v>
      </c>
      <c r="J8" s="51" t="e">
        <f>SUMIFS(#REF!,#REF!,A8,#REF!,"续建")/10000</f>
        <v>#REF!</v>
      </c>
      <c r="K8" s="53" t="e">
        <f t="shared" si="0"/>
        <v>#REF!</v>
      </c>
      <c r="L8" s="54" t="e">
        <f>A8&amp;"项目"&amp;B8&amp;"个，总投资"&amp;ROUND(C8,1)&amp;"亿元，年度计划投资"&amp;ROUND(D8,1)&amp;"亿元。"</f>
        <v>#REF!</v>
      </c>
    </row>
    <row r="9" customHeight="1" spans="1:13">
      <c r="A9" s="50" t="s">
        <v>3526</v>
      </c>
      <c r="B9" s="15" t="e">
        <f>SUM(B3:B8)</f>
        <v>#REF!</v>
      </c>
      <c r="C9" s="16" t="e">
        <f t="shared" ref="C9:G9" si="2">ROUND(SUM(C3:C8),1)</f>
        <v>#REF!</v>
      </c>
      <c r="D9" s="16" t="e">
        <f t="shared" si="2"/>
        <v>#REF!</v>
      </c>
      <c r="E9" s="15" t="e">
        <f>SUM(E3:E8)</f>
        <v>#REF!</v>
      </c>
      <c r="F9" s="16" t="e">
        <f t="shared" si="2"/>
        <v>#REF!</v>
      </c>
      <c r="G9" s="16" t="e">
        <f t="shared" si="2"/>
        <v>#REF!</v>
      </c>
      <c r="H9" s="15" t="e">
        <f>SUM(H3:H8)</f>
        <v>#REF!</v>
      </c>
      <c r="I9" s="16" t="e">
        <f>ROUND(SUM(I3:I8),1)</f>
        <v>#REF!</v>
      </c>
      <c r="J9" s="16" t="e">
        <f>ROUND(SUM(J3:J8),1)</f>
        <v>#REF!</v>
      </c>
      <c r="K9" s="53" t="e">
        <f t="shared" si="0"/>
        <v>#REF!</v>
      </c>
      <c r="L9" s="55"/>
    </row>
    <row r="10" ht="84" customHeight="1" spans="1:13">
      <c r="A10" s="56" t="e">
        <f>"按行业领域来看，"&amp;L3&amp;L4&amp;L5&amp;L6&amp;L7&amp;L8</f>
        <v>#REF!</v>
      </c>
      <c r="B10" s="56"/>
      <c r="C10" s="56"/>
      <c r="D10" s="56"/>
      <c r="E10" s="56"/>
      <c r="F10" s="56"/>
      <c r="G10" s="56"/>
      <c r="H10" s="56"/>
      <c r="I10" s="56"/>
      <c r="J10" s="56"/>
      <c r="K10" s="57"/>
      <c r="L10" s="54"/>
    </row>
    <row r="11" customHeight="1" spans="1:13">
      <c r="A11" s="58"/>
      <c r="B11" s="58"/>
      <c r="C11" s="58"/>
      <c r="D11" s="58"/>
      <c r="E11" s="57"/>
      <c r="F11" s="57"/>
      <c r="G11" s="57"/>
      <c r="H11" s="57"/>
      <c r="I11" s="57"/>
      <c r="J11" s="57"/>
      <c r="K11" s="57"/>
      <c r="L11" s="59"/>
    </row>
    <row r="12" customHeight="1" spans="1:13">
      <c r="A12" s="58"/>
      <c r="B12" s="58"/>
      <c r="C12" s="58"/>
      <c r="D12" s="58"/>
      <c r="E12" s="57"/>
      <c r="F12" s="57"/>
      <c r="G12" s="57"/>
      <c r="H12" s="57"/>
      <c r="I12" s="57"/>
      <c r="J12" s="57"/>
      <c r="K12" s="57"/>
      <c r="L12" s="59"/>
    </row>
    <row r="13" customHeight="1" spans="1:13">
      <c r="A13" s="10" t="s">
        <v>3530</v>
      </c>
      <c r="B13" s="60" t="s">
        <v>3520</v>
      </c>
      <c r="C13" s="60" t="s">
        <v>3517</v>
      </c>
      <c r="D13" s="10" t="s">
        <v>3529</v>
      </c>
      <c r="E13" s="10" t="s">
        <v>452</v>
      </c>
      <c r="F13" s="10"/>
      <c r="G13" s="10"/>
      <c r="H13" s="10" t="s">
        <v>3169</v>
      </c>
      <c r="I13" s="10"/>
      <c r="J13" s="10"/>
    </row>
    <row r="14" customHeight="1" spans="1:13">
      <c r="A14" s="10"/>
      <c r="B14" s="61"/>
      <c r="C14" s="61"/>
      <c r="D14" s="10"/>
      <c r="E14" s="10" t="s">
        <v>3520</v>
      </c>
      <c r="F14" s="10" t="s">
        <v>3517</v>
      </c>
      <c r="G14" s="10" t="s">
        <v>3529</v>
      </c>
      <c r="H14" s="10" t="s">
        <v>3520</v>
      </c>
      <c r="I14" s="10" t="s">
        <v>3517</v>
      </c>
      <c r="J14" s="10" t="s">
        <v>3529</v>
      </c>
    </row>
    <row r="15" customHeight="1" spans="1:13">
      <c r="A15" s="50" t="s">
        <v>3531</v>
      </c>
      <c r="B15" s="62" t="e">
        <f>COUNTIF(#REF!,"&lt;10000")</f>
        <v>#REF!</v>
      </c>
      <c r="C15" s="51" t="e">
        <f>SUMIF(#REF!,"&lt;10000",#REF!)/10000</f>
        <v>#REF!</v>
      </c>
      <c r="D15" s="51" t="e">
        <f>SUMIF(#REF!,"&lt;10000",#REF!)/10000</f>
        <v>#REF!</v>
      </c>
      <c r="E15" s="52" t="e">
        <f>COUNTIFS(#REF!,"&lt;10000",#REF!,"新建")</f>
        <v>#REF!</v>
      </c>
      <c r="F15" s="51" t="e">
        <f>SUMIFS(#REF!,#REF!,"&lt;10000",#REF!,"新建")/10000</f>
        <v>#REF!</v>
      </c>
      <c r="G15" s="51" t="e">
        <f>SUMIFS(#REF!,#REF!,"&lt;10000",#REF!,"新建")/10000</f>
        <v>#REF!</v>
      </c>
      <c r="H15" s="52" t="e">
        <f>COUNTIFS(#REF!,"&lt;10000",#REF!,"续建")</f>
        <v>#REF!</v>
      </c>
      <c r="I15" s="51" t="e">
        <f>SUMIFS(#REF!,#REF!,"&lt;10000",#REF!,"续建")/10000</f>
        <v>#REF!</v>
      </c>
      <c r="J15" s="51" t="e">
        <f>SUMIFS(#REF!,#REF!,"&lt;10000",#REF!,"续建")/10000</f>
        <v>#REF!</v>
      </c>
      <c r="L15" s="54" t="e">
        <f>A15&amp;B15&amp;"个，总投资"&amp;ROUND(C15,1)&amp;"亿元，年度计划投资"&amp;ROUND(D15,1)&amp;"亿元；"</f>
        <v>#REF!</v>
      </c>
      <c r="M15" t="e">
        <f t="shared" ref="M15:M21" si="3">A15&amp;E15&amp;"个，总投资"&amp;ROUND(F15,1)&amp;"亿元，年度计划投资"&amp;ROUND(G15,1)&amp;"亿元；"</f>
        <v>#REF!</v>
      </c>
    </row>
    <row r="16" ht="40.5" spans="1:13">
      <c r="A16" s="63" t="s">
        <v>3532</v>
      </c>
      <c r="B16" s="62" t="e">
        <f>COUNTIFS(#REF!,"&lt;50000",#REF!,"&gt;=10000")</f>
        <v>#REF!</v>
      </c>
      <c r="C16" s="51" t="e">
        <f>SUMIFS(#REF!,#REF!,"&lt;50000",#REF!,"&gt;=10000")/10000</f>
        <v>#REF!</v>
      </c>
      <c r="D16" s="51" t="e">
        <f>SUMIFS(#REF!,#REF!,"&lt;50000",#REF!,"&gt;=10000")/10000</f>
        <v>#REF!</v>
      </c>
      <c r="E16" s="52" t="e">
        <f>COUNTIFS(#REF!,"&lt;50000",#REF!,"&gt;=10000",#REF!,"新建")</f>
        <v>#REF!</v>
      </c>
      <c r="F16" s="51" t="e">
        <f>SUMIFS(#REF!,#REF!,"&lt;50000",#REF!,"&gt;=10000",#REF!,"新建")/10000</f>
        <v>#REF!</v>
      </c>
      <c r="G16" s="51" t="e">
        <f>SUMIFS(#REF!,#REF!,"&lt;50000",#REF!,"&gt;=10000",#REF!,"新建")/10000</f>
        <v>#REF!</v>
      </c>
      <c r="H16" s="52" t="e">
        <f>COUNTIFS(#REF!,"&lt;50000",#REF!,"&gt;=10000",#REF!,"续建")</f>
        <v>#REF!</v>
      </c>
      <c r="I16" s="51" t="e">
        <f>SUMIFS(#REF!,#REF!,"&lt;50000",#REF!,"&gt;=10000",#REF!,"续建")/10000</f>
        <v>#REF!</v>
      </c>
      <c r="J16" s="51" t="e">
        <f>SUMIFS(#REF!,#REF!,"&lt;50000",#REF!,"&gt;=10000",#REF!,"续建")/10000</f>
        <v>#REF!</v>
      </c>
      <c r="L16" s="54" t="e">
        <f t="shared" ref="L15:L21" si="4">A16&amp;B16&amp;"个，总投资"&amp;ROUND(C16,1)&amp;"亿元，年度计划投资"&amp;ROUND(D16,1)&amp;"亿元；"</f>
        <v>#REF!</v>
      </c>
      <c r="M16" t="e">
        <f t="shared" si="3"/>
        <v>#REF!</v>
      </c>
    </row>
    <row r="17" customHeight="1" spans="1:13">
      <c r="A17" s="64" t="s">
        <v>3533</v>
      </c>
      <c r="B17" s="62" t="e">
        <f>COUNTIFS(#REF!,"&lt;100000",#REF!,"&gt;=50000")</f>
        <v>#REF!</v>
      </c>
      <c r="C17" s="51" t="e">
        <f>SUMIFS(#REF!,#REF!,"&lt;100000",#REF!,"&gt;=50000")/10000</f>
        <v>#REF!</v>
      </c>
      <c r="D17" s="51" t="e">
        <f>SUMIFS(#REF!,#REF!,"&lt;100000",#REF!,"&gt;=50000")/10000</f>
        <v>#REF!</v>
      </c>
      <c r="E17" s="52" t="e">
        <f>COUNTIFS(#REF!,"&lt;100000",#REF!,"&gt;=50000",#REF!,"新建")</f>
        <v>#REF!</v>
      </c>
      <c r="F17" s="51" t="e">
        <f>SUMIFS(#REF!,#REF!,"&lt;100000",#REF!,"&gt;=50000",#REF!,"新建")/10000</f>
        <v>#REF!</v>
      </c>
      <c r="G17" s="51" t="e">
        <f>SUMIFS(#REF!,#REF!,"&lt;100000",#REF!,"&gt;=50000",#REF!,"新建")/10000</f>
        <v>#REF!</v>
      </c>
      <c r="H17" s="52" t="e">
        <f>COUNTIFS(#REF!,"&lt;100000",#REF!,"&gt;=50000",#REF!,"续建")</f>
        <v>#REF!</v>
      </c>
      <c r="I17" s="51" t="e">
        <f>SUMIFS(#REF!,#REF!,"&lt;100000",#REF!,"&gt;=50000",#REF!,"续建")/10000</f>
        <v>#REF!</v>
      </c>
      <c r="J17" s="51" t="e">
        <f>SUMIFS(#REF!,#REF!,"&lt;100000",#REF!,"&gt;=50000",#REF!,"续建")/10000</f>
        <v>#REF!</v>
      </c>
      <c r="L17" s="54" t="e">
        <f t="shared" si="4"/>
        <v>#REF!</v>
      </c>
      <c r="M17" t="e">
        <f t="shared" si="3"/>
        <v>#REF!</v>
      </c>
    </row>
    <row r="18" customHeight="1" spans="1:13">
      <c r="A18" s="64" t="s">
        <v>3534</v>
      </c>
      <c r="B18" s="62" t="e">
        <f>COUNTIFS(#REF!,"&lt;300000",#REF!,"&gt;=100000")</f>
        <v>#REF!</v>
      </c>
      <c r="C18" s="51" t="e">
        <f>SUMIFS(#REF!,#REF!,"&lt;300000",#REF!,"&gt;=100000")/10000</f>
        <v>#REF!</v>
      </c>
      <c r="D18" s="51" t="e">
        <f>SUMIFS(#REF!,#REF!,"&lt;300000",#REF!,"&gt;=100000")/10000</f>
        <v>#REF!</v>
      </c>
      <c r="E18" s="52" t="e">
        <f>COUNTIFS(#REF!,"&lt;300000",#REF!,"&gt;=100000",#REF!,"新建")</f>
        <v>#REF!</v>
      </c>
      <c r="F18" s="51" t="e">
        <f>SUMIFS(#REF!,#REF!,"&lt;300000",#REF!,"&gt;=100000",#REF!,"新建")/10000</f>
        <v>#REF!</v>
      </c>
      <c r="G18" s="51" t="e">
        <f>SUMIFS(#REF!,#REF!,"&lt;300000",#REF!,"&gt;=100000",#REF!,"新建")/10000</f>
        <v>#REF!</v>
      </c>
      <c r="H18" s="52" t="e">
        <f>COUNTIFS(#REF!,"&lt;300000",#REF!,"&gt;=100000",#REF!,"续建")</f>
        <v>#REF!</v>
      </c>
      <c r="I18" s="51" t="e">
        <f>SUMIFS(#REF!,#REF!,"&lt;300000",#REF!,"&gt;=100000",#REF!,"续建")/10000</f>
        <v>#REF!</v>
      </c>
      <c r="J18" s="51" t="e">
        <f>SUMIFS(#REF!,#REF!,"&lt;300000",#REF!,"&gt;=100000",#REF!,"续建")/10000</f>
        <v>#REF!</v>
      </c>
      <c r="L18" s="54" t="e">
        <f t="shared" si="4"/>
        <v>#REF!</v>
      </c>
      <c r="M18" t="e">
        <f t="shared" si="3"/>
        <v>#REF!</v>
      </c>
    </row>
    <row r="19" customHeight="1" spans="1:13">
      <c r="A19" s="64" t="s">
        <v>3535</v>
      </c>
      <c r="B19" s="62" t="e">
        <f>COUNTIFS(#REF!,"&lt;500000",#REF!,"&gt;=300000")</f>
        <v>#REF!</v>
      </c>
      <c r="C19" s="51" t="e">
        <f>SUMIFS(#REF!,#REF!,"&lt;500000",#REF!,"&gt;=300000")/10000</f>
        <v>#REF!</v>
      </c>
      <c r="D19" s="51" t="e">
        <f>SUMIFS(#REF!,#REF!,"&lt;500000",#REF!,"&gt;=300000")/10000</f>
        <v>#REF!</v>
      </c>
      <c r="E19" s="52" t="e">
        <f>COUNTIFS(#REF!,"&lt;500000",#REF!,"&gt;=300000",#REF!,"新建")</f>
        <v>#REF!</v>
      </c>
      <c r="F19" s="51" t="e">
        <f>SUMIFS(#REF!,#REF!,"&lt;500000",#REF!,"&gt;=300000",#REF!,"新建")/10000</f>
        <v>#REF!</v>
      </c>
      <c r="G19" s="51" t="e">
        <f>SUMIFS(#REF!,#REF!,"&lt;500000",#REF!,"&gt;=300000",#REF!,"新建")/10000</f>
        <v>#REF!</v>
      </c>
      <c r="H19" s="52" t="e">
        <f>COUNTIFS(#REF!,"&lt;500000",#REF!,"&gt;=300000",#REF!,"续建")</f>
        <v>#REF!</v>
      </c>
      <c r="I19" s="51" t="e">
        <f>SUMIFS(#REF!,#REF!,"&lt;500000",#REF!,"&gt;=300000",#REF!,"续建")/10000</f>
        <v>#REF!</v>
      </c>
      <c r="J19" s="51" t="e">
        <f>SUMIFS(#REF!,#REF!,"&lt;500000",#REF!,"&gt;=300000",#REF!,"续建")/10000</f>
        <v>#REF!</v>
      </c>
      <c r="L19" s="54" t="e">
        <f t="shared" si="4"/>
        <v>#REF!</v>
      </c>
      <c r="M19" t="e">
        <f t="shared" si="3"/>
        <v>#REF!</v>
      </c>
    </row>
    <row r="20" customHeight="1" spans="1:13">
      <c r="A20" s="64" t="s">
        <v>3536</v>
      </c>
      <c r="B20" s="62" t="e">
        <f>COUNTIFS(#REF!,"&lt;1000000",#REF!,"&gt;=500000")</f>
        <v>#REF!</v>
      </c>
      <c r="C20" s="51" t="e">
        <f>SUMIFS(#REF!,#REF!,"&lt;1000000",#REF!,"&gt;=500000")/10000</f>
        <v>#REF!</v>
      </c>
      <c r="D20" s="51" t="e">
        <f>SUMIFS(#REF!,#REF!,"&lt;1000000",#REF!,"&gt;=500000")/10000</f>
        <v>#REF!</v>
      </c>
      <c r="E20" s="52" t="e">
        <f>COUNTIFS(#REF!,"&lt;1000000",#REF!,"&gt;=500000",#REF!,"新建")</f>
        <v>#REF!</v>
      </c>
      <c r="F20" s="51" t="e">
        <f>SUMIFS(#REF!,#REF!,"&lt;1000000",#REF!,"&gt;=500000",#REF!,"新建")/10000</f>
        <v>#REF!</v>
      </c>
      <c r="G20" s="51" t="e">
        <f>SUMIFS(#REF!,#REF!,"&lt;1000000",#REF!,"&gt;=500000",#REF!,"新建")/10000</f>
        <v>#REF!</v>
      </c>
      <c r="H20" s="52" t="e">
        <f>COUNTIFS(#REF!,"&lt;1000000",#REF!,"&gt;=500000",#REF!,"续建")</f>
        <v>#REF!</v>
      </c>
      <c r="I20" s="51" t="e">
        <f>SUMIFS(#REF!,#REF!,"&lt;1000000",#REF!,"&gt;=500000",#REF!,"续建")/10000</f>
        <v>#REF!</v>
      </c>
      <c r="J20" s="51" t="e">
        <f>SUMIFS(#REF!,#REF!,"&lt;1000000",#REF!,"&gt;=500000",#REF!,"续建")/10000</f>
        <v>#REF!</v>
      </c>
      <c r="L20" s="54" t="e">
        <f t="shared" si="4"/>
        <v>#REF!</v>
      </c>
      <c r="M20" t="e">
        <f t="shared" si="3"/>
        <v>#REF!</v>
      </c>
    </row>
    <row r="21" customHeight="1" spans="1:13">
      <c r="A21" s="64" t="s">
        <v>3537</v>
      </c>
      <c r="B21" s="62" t="e">
        <f>COUNTIF(#REF!,"&gt;=1000000")</f>
        <v>#REF!</v>
      </c>
      <c r="C21" s="51" t="e">
        <f>SUMIF(#REF!,"&gt;=1000000",#REF!)/10000</f>
        <v>#REF!</v>
      </c>
      <c r="D21" s="51" t="e">
        <f>SUMIF(#REF!,"&gt;=1000000",#REF!)/10000</f>
        <v>#REF!</v>
      </c>
      <c r="E21" s="52" t="e">
        <f>COUNTIFS(#REF!,"&gt;=1000000",#REF!,"新建")</f>
        <v>#REF!</v>
      </c>
      <c r="F21" s="51" t="e">
        <f>SUMIFS(#REF!,#REF!,"&gt;1000000",#REF!,"新建")/10000</f>
        <v>#REF!</v>
      </c>
      <c r="G21" s="51" t="e">
        <f>SUMIFS(#REF!,#REF!,"&gt;=1000000",#REF!,"新建")/10000</f>
        <v>#REF!</v>
      </c>
      <c r="H21" s="52" t="e">
        <f>COUNTIFS(#REF!,"&gt;=1000000",#REF!,"续建")</f>
        <v>#REF!</v>
      </c>
      <c r="I21" s="51" t="e">
        <f>SUMIFS(#REF!,#REF!,"&gt;=1000000",#REF!,"续建")/10000</f>
        <v>#REF!</v>
      </c>
      <c r="J21" s="51" t="e">
        <f>SUMIFS(#REF!,#REF!,"&gt;=1000000",#REF!,"续建")/10000</f>
        <v>#REF!</v>
      </c>
      <c r="L21" s="54" t="e">
        <f>A21&amp;B21&amp;"个，总投资"&amp;ROUND(C21,1)&amp;"亿元，年度计划投资"&amp;ROUND(D21,1)&amp;"亿元。"</f>
        <v>#REF!</v>
      </c>
      <c r="M21" t="e">
        <f t="shared" si="3"/>
        <v>#REF!</v>
      </c>
    </row>
    <row r="22" customHeight="1" spans="1:13">
      <c r="A22" s="50" t="s">
        <v>3538</v>
      </c>
      <c r="B22" s="62" t="e">
        <f>SUM(B15:B21)</f>
        <v>#REF!</v>
      </c>
      <c r="C22" s="16" t="e">
        <f t="shared" ref="C22:G22" si="5">ROUND(SUM(C15:C21),1)</f>
        <v>#REF!</v>
      </c>
      <c r="D22" s="16" t="e">
        <f t="shared" si="5"/>
        <v>#REF!</v>
      </c>
      <c r="E22" s="62" t="e">
        <f>SUM(E15:E21)</f>
        <v>#REF!</v>
      </c>
      <c r="F22" s="16" t="e">
        <f t="shared" si="5"/>
        <v>#REF!</v>
      </c>
      <c r="G22" s="16" t="e">
        <f t="shared" si="5"/>
        <v>#REF!</v>
      </c>
      <c r="H22" s="62" t="e">
        <f>SUM(H15:H21)</f>
        <v>#REF!</v>
      </c>
      <c r="I22" s="16" t="e">
        <f>ROUND(SUM(I15:I21),1)</f>
        <v>#REF!</v>
      </c>
      <c r="J22" s="16" t="e">
        <f>ROUND(SUM(J15:J21),1)</f>
        <v>#REF!</v>
      </c>
    </row>
    <row r="23" ht="122" customHeight="1" spans="1:13">
      <c r="A23" s="56" t="e">
        <f>"选报的"&amp;B22&amp;"个项目中，"&amp;L15&amp;L16&amp;L17&amp;L18&amp;L19&amp;L20&amp;L21</f>
        <v>#REF!</v>
      </c>
      <c r="B23" s="56"/>
      <c r="C23" s="56"/>
      <c r="D23" s="56"/>
      <c r="E23" s="56"/>
      <c r="F23" s="56"/>
      <c r="G23" s="56"/>
      <c r="H23" s="56"/>
      <c r="I23" s="56"/>
      <c r="J23" s="56"/>
      <c r="L23" s="45" t="e">
        <f>M15&amp;M16&amp;M17&amp;M18&amp;M19&amp;M20&amp;M21</f>
        <v>#REF!</v>
      </c>
    </row>
    <row r="24" ht="68" customHeight="1" spans="1:13">
      <c r="A24" s="65"/>
      <c r="B24" s="65"/>
      <c r="C24" s="65"/>
      <c r="D24" s="65"/>
      <c r="E24" s="65"/>
      <c r="F24" s="65"/>
      <c r="G24" s="65"/>
    </row>
  </sheetData>
  <mergeCells count="14">
    <mergeCell ref="E1:G1"/>
    <mergeCell ref="H1:J1"/>
    <mergeCell ref="A10:J10"/>
    <mergeCell ref="E13:G13"/>
    <mergeCell ref="H13:J13"/>
    <mergeCell ref="A23:J23"/>
    <mergeCell ref="A1:A2"/>
    <mergeCell ref="A13:A14"/>
    <mergeCell ref="B1:B2"/>
    <mergeCell ref="B13:B14"/>
    <mergeCell ref="C1:C2"/>
    <mergeCell ref="C13:C14"/>
    <mergeCell ref="D1:D2"/>
    <mergeCell ref="D13:D14"/>
  </mergeCells>
  <pageMargins left="0.75" right="0.75" top="1" bottom="1" header="0.5" footer="0.5"/>
  <pageSetup paperSize="9" orientation="portrait"/>
  <headerFooter/>
  <ignoredErrors>
    <ignoredError sqref="E22 H9 E9" formula="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7"/>
  <sheetViews>
    <sheetView zoomScale="70" zoomScaleNormal="70" topLeftCell="A6" workbookViewId="0">
      <selection activeCell="I29" sqref="I29"/>
    </sheetView>
  </sheetViews>
  <sheetFormatPr defaultColWidth="9" defaultRowHeight="13.5"/>
  <cols>
    <col min="1" max="1" width="7.64166666666667" customWidth="1"/>
    <col min="2" max="2" width="19.1333333333333" customWidth="1"/>
    <col min="4" max="4" width="10.3833333333333"/>
    <col min="5" max="5" width="11.8833333333333" customWidth="1"/>
    <col min="7" max="7" width="11.6166666666667" customWidth="1"/>
    <col min="8" max="8" width="13.1333333333333" customWidth="1"/>
    <col min="10" max="10" width="10.3833333333333"/>
    <col min="11" max="11" width="12.6333333333333" customWidth="1"/>
    <col min="12" max="12" width="5.13333333333333" customWidth="1"/>
    <col min="13" max="13" width="29.3166666666667" style="20" customWidth="1"/>
    <col min="14" max="15" width="9" customWidth="1"/>
    <col min="16" max="16" width="9.13333333333333" customWidth="1"/>
    <col min="17" max="17" width="11.1333333333333" customWidth="1"/>
    <col min="18" max="18" width="9" customWidth="1"/>
    <col min="19" max="19" width="10.75" customWidth="1"/>
    <col min="20" max="20" width="11.75" customWidth="1"/>
    <col min="21" max="21" width="9" customWidth="1"/>
    <col min="22" max="22" width="11.25" customWidth="1"/>
    <col min="23" max="23" width="13.75" customWidth="1"/>
    <col min="25" max="26" width="13.1333333333333" customWidth="1"/>
    <col min="27" max="28" width="14.1333333333333" customWidth="1"/>
    <col min="29" max="29" width="12" customWidth="1"/>
    <col min="30" max="30" width="16.3833333333333" customWidth="1"/>
    <col min="31" max="31" width="15.25" customWidth="1"/>
    <col min="32" max="32" width="13.1333333333333" customWidth="1"/>
    <col min="33" max="33" width="16.3833333333333" customWidth="1"/>
    <col min="34" max="34" width="15.25" customWidth="1"/>
  </cols>
  <sheetData>
    <row r="1" ht="35.25" spans="1:34">
      <c r="A1" s="21" t="s">
        <v>3513</v>
      </c>
      <c r="B1" s="21"/>
      <c r="C1" s="21"/>
      <c r="D1" s="21"/>
      <c r="E1" s="21"/>
      <c r="F1" s="21"/>
      <c r="G1" s="21"/>
      <c r="H1" s="21"/>
      <c r="I1" s="21"/>
      <c r="J1" s="21"/>
      <c r="K1" s="21"/>
      <c r="L1" s="22"/>
      <c r="M1" s="23"/>
      <c r="N1" s="24"/>
      <c r="O1" s="24"/>
      <c r="P1" s="24"/>
      <c r="Q1" s="24"/>
      <c r="R1" s="24"/>
      <c r="S1" s="24"/>
      <c r="T1" s="24"/>
      <c r="U1" s="24"/>
      <c r="V1" s="24"/>
      <c r="W1" s="24"/>
    </row>
    <row r="2" ht="18.75" spans="1:34">
      <c r="A2" s="25" t="s">
        <v>1</v>
      </c>
      <c r="B2" s="25" t="s">
        <v>3515</v>
      </c>
      <c r="C2" s="26" t="s">
        <v>3516</v>
      </c>
      <c r="D2" s="25" t="s">
        <v>3517</v>
      </c>
      <c r="E2" s="26" t="s">
        <v>3518</v>
      </c>
      <c r="F2" s="25" t="s">
        <v>195</v>
      </c>
      <c r="G2" s="25"/>
      <c r="H2" s="25"/>
      <c r="I2" s="25" t="s">
        <v>248</v>
      </c>
      <c r="J2" s="25"/>
      <c r="K2" s="25"/>
      <c r="L2" s="27"/>
      <c r="M2" s="23"/>
      <c r="N2" s="28"/>
      <c r="O2" s="26" t="s">
        <v>3516</v>
      </c>
      <c r="P2" s="25" t="s">
        <v>3517</v>
      </c>
      <c r="Q2" s="26" t="s">
        <v>3539</v>
      </c>
      <c r="R2" s="25" t="s">
        <v>195</v>
      </c>
      <c r="S2" s="25"/>
      <c r="T2" s="25"/>
      <c r="U2" s="25" t="s">
        <v>248</v>
      </c>
      <c r="V2" s="25"/>
      <c r="W2" s="25"/>
      <c r="Y2" s="29"/>
      <c r="Z2" s="26" t="s">
        <v>3516</v>
      </c>
      <c r="AA2" s="25" t="s">
        <v>3517</v>
      </c>
      <c r="AB2" s="26" t="s">
        <v>3539</v>
      </c>
      <c r="AC2" s="25" t="s">
        <v>195</v>
      </c>
      <c r="AD2" s="25"/>
      <c r="AE2" s="25"/>
      <c r="AF2" s="25" t="s">
        <v>248</v>
      </c>
      <c r="AG2" s="25"/>
      <c r="AH2" s="25"/>
    </row>
    <row r="3" ht="18.75" spans="1:34">
      <c r="A3" s="25"/>
      <c r="B3" s="25"/>
      <c r="C3" s="25"/>
      <c r="D3" s="25"/>
      <c r="E3" s="25"/>
      <c r="F3" s="25" t="s">
        <v>3520</v>
      </c>
      <c r="G3" s="25" t="s">
        <v>3521</v>
      </c>
      <c r="H3" s="25" t="s">
        <v>3518</v>
      </c>
      <c r="I3" s="25" t="s">
        <v>3520</v>
      </c>
      <c r="J3" s="25" t="s">
        <v>3521</v>
      </c>
      <c r="K3" s="25" t="s">
        <v>3518</v>
      </c>
      <c r="L3" s="27"/>
      <c r="N3" s="29"/>
      <c r="O3" s="26"/>
      <c r="P3" s="25"/>
      <c r="Q3" s="25"/>
      <c r="R3" s="25" t="s">
        <v>3520</v>
      </c>
      <c r="S3" s="25" t="s">
        <v>3521</v>
      </c>
      <c r="T3" s="25" t="s">
        <v>3518</v>
      </c>
      <c r="U3" s="25" t="s">
        <v>3520</v>
      </c>
      <c r="V3" s="25" t="s">
        <v>3521</v>
      </c>
      <c r="W3" s="25" t="s">
        <v>3518</v>
      </c>
      <c r="Y3" s="29"/>
      <c r="Z3" s="26"/>
      <c r="AA3" s="25"/>
      <c r="AB3" s="25"/>
      <c r="AC3" s="25" t="s">
        <v>3520</v>
      </c>
      <c r="AD3" s="25" t="s">
        <v>3521</v>
      </c>
      <c r="AE3" s="25" t="s">
        <v>3518</v>
      </c>
      <c r="AF3" s="25" t="s">
        <v>3520</v>
      </c>
      <c r="AG3" s="25" t="s">
        <v>3521</v>
      </c>
      <c r="AH3" s="25" t="s">
        <v>3518</v>
      </c>
    </row>
    <row r="4" ht="63" spans="1:34">
      <c r="A4" s="30">
        <v>1</v>
      </c>
      <c r="B4" s="31" t="s">
        <v>272</v>
      </c>
      <c r="C4" s="32">
        <v>60</v>
      </c>
      <c r="D4" s="33">
        <v>554.025915</v>
      </c>
      <c r="E4" s="33">
        <v>202.95</v>
      </c>
      <c r="F4" s="32">
        <v>36</v>
      </c>
      <c r="G4" s="33">
        <v>255.050628</v>
      </c>
      <c r="H4" s="33">
        <v>101.05</v>
      </c>
      <c r="I4" s="32">
        <v>24</v>
      </c>
      <c r="J4" s="33">
        <v>298.975287</v>
      </c>
      <c r="K4" s="33">
        <v>101.9</v>
      </c>
      <c r="L4" s="34"/>
      <c r="M4" s="35" t="str">
        <f>"其中，"&amp;B4&amp;C4&amp;"个，总投资"&amp;ROUND(D4,1)&amp;"亿元，年度计划投资"&amp;ROUND(E4,1)&amp;"亿元，"&amp;Y4&amp;"其中，新建项目"&amp;F4&amp;"个，总投资"&amp;ROUND(G4,1)&amp;"亿元，年度计划投资"&amp;ROUND(H4,1)&amp;"亿元；续建项目"&amp;I4&amp;"个，总投资"&amp;ROUND(J4,1)&amp;"亿元，年度计划投资"&amp;ROUND(K4,1)&amp;"亿元；"</f>
        <v>其中，禹州市60个，总投资554亿元，年度计划投资203亿元，同比分别增加2个、减少39.4亿元和减少39.8亿元。其中，新建项目36个，总投资255.1亿元，年度计划投资101.1亿元；续建项目24个，总投资299亿元，年度计划投资101.9亿元；</v>
      </c>
      <c r="N4" s="36"/>
      <c r="O4" s="32">
        <v>58</v>
      </c>
      <c r="P4" s="37">
        <v>593.4</v>
      </c>
      <c r="Q4" s="37">
        <v>242.7</v>
      </c>
      <c r="R4" s="32">
        <v>37</v>
      </c>
      <c r="S4" s="37">
        <v>374.2</v>
      </c>
      <c r="T4" s="37">
        <v>172.8</v>
      </c>
      <c r="U4" s="32">
        <v>21</v>
      </c>
      <c r="V4" s="37">
        <v>219.3</v>
      </c>
      <c r="W4" s="37">
        <v>69.9</v>
      </c>
      <c r="Y4" s="38" t="str">
        <f t="shared" ref="Y4:Y12" si="0">"同比分别"&amp;Z4&amp;AA4&amp;AB4</f>
        <v>同比分别增加2个、减少39.4亿元和减少39.8亿元。</v>
      </c>
      <c r="Z4" t="str">
        <f t="shared" ref="Z4:Z15" si="1">IF(C4-O4=0,"持平，",IF(C4-O4&gt;0,"增加"&amp;ROUND(C4-O4,1)&amp;"个、","减少"&amp;ROUND(O4-C4,1)&amp;"个、"))</f>
        <v>增加2个、</v>
      </c>
      <c r="AA4" t="str">
        <f t="shared" ref="AA4:AA15" si="2">IF(D4-P4=0,"持平",IF(D4-P4&gt;0,"增加"&amp;ROUND(D4-P4,1)&amp;"亿元","减少"&amp;ROUND(P4-D4,1)&amp;"亿元"))</f>
        <v>减少39.4亿元</v>
      </c>
      <c r="AB4" t="str">
        <f t="shared" ref="AB4:AB15" si="3">IF(E4-Q4=0,"和持平。",IF(E4-Q4&gt;0,"和增加"&amp;ROUND(E4-Q4,1)&amp;"亿元。","和减少"&amp;ROUND(Q4-E4,1)&amp;"亿元。"))</f>
        <v>和减少39.8亿元。</v>
      </c>
      <c r="AC4" t="str">
        <f t="shared" ref="AC4:AC15" si="4">IF(F4-R4=0,"同比分别持平，",IF(F4-R4&gt;0,"同比分别增加"&amp;ROUND(F4-R4,1)&amp;"个、","同比分别减少"&amp;ROUND(R4-F4,1)&amp;"个、"))</f>
        <v>同比分别减少1个、</v>
      </c>
      <c r="AD4" t="str">
        <f t="shared" ref="AD4:AD15" si="5">IF(G4-S4=0,"持平和",IF(G4-S4&gt;0,"增加"&amp;ROUND(G4-S4,1)&amp;"亿元和","减少"&amp;ROUND(S4-G4,1)&amp;"亿元和"))</f>
        <v>减少119.1亿元和</v>
      </c>
      <c r="AE4" t="str">
        <f t="shared" ref="AE4:AE15" si="6">IF(H4-T4=0,"持平。",IF(H4-T4&gt;0,"增加"&amp;ROUND(H4-T4,1)&amp;"亿元。","减少"&amp;ROUND(T4-H4,1)&amp;"亿元。"))</f>
        <v>减少71.8亿元。</v>
      </c>
      <c r="AF4" t="str">
        <f t="shared" ref="AF4:AF15" si="7">IF(I4-U4=0,"同比分别持平，",IF(I4-U4&gt;0,"同比分别增加"&amp;ROUND(I4-U4,1)&amp;"个、","同比分别减少"&amp;ROUND(U4-I4,1)&amp;"个、"))</f>
        <v>同比分别增加3个、</v>
      </c>
      <c r="AG4" t="str">
        <f t="shared" ref="AG4:AG15" si="8">IF(J4-V4=0,"持平和",IF(J4-V4&gt;0,"增加"&amp;ROUND(J4-V4,1)&amp;"亿元和","减少"&amp;ROUND(V4-J4,1)&amp;"亿元和"))</f>
        <v>增加79.7亿元和</v>
      </c>
      <c r="AH4" t="str">
        <f t="shared" ref="AH4:AH15" si="9">IF(K4-W4=0,"持平。",IF(K4-W4&gt;0,"增加"&amp;ROUND(K4-W4,1)&amp;"亿元。","减少"&amp;ROUND(W4-K4,1)&amp;"亿元。"))</f>
        <v>增加32亿元。</v>
      </c>
    </row>
    <row r="5" ht="63" spans="1:34">
      <c r="A5" s="30">
        <v>2</v>
      </c>
      <c r="B5" s="39" t="s">
        <v>378</v>
      </c>
      <c r="C5" s="32">
        <v>56</v>
      </c>
      <c r="D5" s="33">
        <v>462.586769</v>
      </c>
      <c r="E5" s="33">
        <v>171.9972</v>
      </c>
      <c r="F5" s="32">
        <v>32</v>
      </c>
      <c r="G5" s="33">
        <v>181.044569</v>
      </c>
      <c r="H5" s="33">
        <v>79.23</v>
      </c>
      <c r="I5" s="32">
        <v>24</v>
      </c>
      <c r="J5" s="33">
        <v>281.5422</v>
      </c>
      <c r="K5" s="33">
        <v>92.7672</v>
      </c>
      <c r="L5" s="34"/>
      <c r="M5" s="35" t="str">
        <f t="shared" ref="M4:M14" si="10">B5&amp;C5&amp;"个，总投资"&amp;ROUND(D5,1)&amp;"亿元，年度计划投资"&amp;ROUND(E5,1)&amp;"亿元，"&amp;Y5&amp;"其中，新建项目"&amp;F5&amp;"个，总投资"&amp;ROUND(G5,1)&amp;"亿元，年度计划投资"&amp;ROUND(H5,1)&amp;"亿元；续建项目"&amp;I5&amp;"个，总投资"&amp;ROUND(J5,1)&amp;"亿元，年度计划投资"&amp;ROUND(K5,1)&amp;"亿元；"</f>
        <v>长葛市56个，总投资462.6亿元，年度计划投资172亿元，同比分别增加4个、减少121.2亿元和减少46.2亿元。其中，新建项目32个，总投资181亿元，年度计划投资79.2亿元；续建项目24个，总投资281.5亿元，年度计划投资92.8亿元；</v>
      </c>
      <c r="N5" s="36"/>
      <c r="O5" s="32">
        <v>52</v>
      </c>
      <c r="P5" s="37">
        <v>583.8</v>
      </c>
      <c r="Q5" s="37">
        <v>218.2</v>
      </c>
      <c r="R5" s="32">
        <v>23</v>
      </c>
      <c r="S5" s="37">
        <v>123</v>
      </c>
      <c r="T5" s="37">
        <v>69.9</v>
      </c>
      <c r="U5" s="32">
        <v>29</v>
      </c>
      <c r="V5" s="37">
        <v>460.8</v>
      </c>
      <c r="W5" s="37">
        <v>148.3</v>
      </c>
      <c r="Y5" s="38" t="str">
        <f t="shared" si="0"/>
        <v>同比分别增加4个、减少121.2亿元和减少46.2亿元。</v>
      </c>
      <c r="Z5" t="str">
        <f t="shared" si="1"/>
        <v>增加4个、</v>
      </c>
      <c r="AA5" t="str">
        <f t="shared" si="2"/>
        <v>减少121.2亿元</v>
      </c>
      <c r="AB5" t="str">
        <f t="shared" si="3"/>
        <v>和减少46.2亿元。</v>
      </c>
      <c r="AC5" t="str">
        <f t="shared" si="4"/>
        <v>同比分别增加9个、</v>
      </c>
      <c r="AD5" t="str">
        <f t="shared" si="5"/>
        <v>增加58亿元和</v>
      </c>
      <c r="AE5" t="str">
        <f t="shared" si="6"/>
        <v>增加9.3亿元。</v>
      </c>
      <c r="AF5" t="str">
        <f t="shared" si="7"/>
        <v>同比分别减少5个、</v>
      </c>
      <c r="AG5" t="str">
        <f t="shared" si="8"/>
        <v>减少179.3亿元和</v>
      </c>
      <c r="AH5" t="str">
        <f t="shared" si="9"/>
        <v>减少55.5亿元。</v>
      </c>
    </row>
    <row r="6" ht="63" spans="1:34">
      <c r="A6" s="30">
        <v>3</v>
      </c>
      <c r="B6" s="39" t="s">
        <v>333</v>
      </c>
      <c r="C6" s="32">
        <v>48</v>
      </c>
      <c r="D6" s="33">
        <v>319.2345</v>
      </c>
      <c r="E6" s="33">
        <v>148.7376</v>
      </c>
      <c r="F6" s="32">
        <v>31</v>
      </c>
      <c r="G6" s="33">
        <v>147.827</v>
      </c>
      <c r="H6" s="33">
        <v>91.0788</v>
      </c>
      <c r="I6" s="32">
        <v>17</v>
      </c>
      <c r="J6" s="33">
        <v>171.4075</v>
      </c>
      <c r="K6" s="33">
        <v>57.6588</v>
      </c>
      <c r="L6" s="34"/>
      <c r="M6" s="35" t="str">
        <f t="shared" si="10"/>
        <v>襄城县48个，总投资319.2亿元，年度计划投资148.7亿元，同比分别增加8个、减少113.6亿元和减少9.5亿元。其中，新建项目31个，总投资147.8亿元，年度计划投资91.1亿元；续建项目17个，总投资171.4亿元，年度计划投资57.7亿元；</v>
      </c>
      <c r="N6" s="36"/>
      <c r="O6" s="32">
        <v>40</v>
      </c>
      <c r="P6" s="37">
        <v>432.8</v>
      </c>
      <c r="Q6" s="37">
        <v>158.2</v>
      </c>
      <c r="R6" s="32">
        <v>32</v>
      </c>
      <c r="S6" s="37">
        <v>166.1</v>
      </c>
      <c r="T6" s="37">
        <v>88.9</v>
      </c>
      <c r="U6" s="32">
        <v>8</v>
      </c>
      <c r="V6" s="37">
        <v>266.7</v>
      </c>
      <c r="W6" s="37">
        <v>69.4</v>
      </c>
      <c r="Y6" s="38" t="str">
        <f t="shared" si="0"/>
        <v>同比分别增加8个、减少113.6亿元和减少9.5亿元。</v>
      </c>
      <c r="Z6" t="str">
        <f t="shared" si="1"/>
        <v>增加8个、</v>
      </c>
      <c r="AA6" t="str">
        <f t="shared" si="2"/>
        <v>减少113.6亿元</v>
      </c>
      <c r="AB6" t="str">
        <f t="shared" si="3"/>
        <v>和减少9.5亿元。</v>
      </c>
      <c r="AC6" t="str">
        <f t="shared" si="4"/>
        <v>同比分别减少1个、</v>
      </c>
      <c r="AD6" t="str">
        <f t="shared" si="5"/>
        <v>减少18.3亿元和</v>
      </c>
      <c r="AE6" t="str">
        <f t="shared" si="6"/>
        <v>增加2.2亿元。</v>
      </c>
      <c r="AF6" t="str">
        <f t="shared" si="7"/>
        <v>同比分别增加9个、</v>
      </c>
      <c r="AG6" t="str">
        <f t="shared" si="8"/>
        <v>减少95.3亿元和</v>
      </c>
      <c r="AH6" t="str">
        <f t="shared" si="9"/>
        <v>减少11.7亿元。</v>
      </c>
    </row>
    <row r="7" ht="63" spans="1:34">
      <c r="A7" s="30">
        <v>4</v>
      </c>
      <c r="B7" s="39" t="s">
        <v>368</v>
      </c>
      <c r="C7" s="32">
        <v>37</v>
      </c>
      <c r="D7" s="33">
        <v>286.4228</v>
      </c>
      <c r="E7" s="33">
        <v>116.0271</v>
      </c>
      <c r="F7" s="32">
        <v>21</v>
      </c>
      <c r="G7" s="33">
        <v>109.1228</v>
      </c>
      <c r="H7" s="33">
        <v>54.4271</v>
      </c>
      <c r="I7" s="32">
        <v>16</v>
      </c>
      <c r="J7" s="33">
        <v>177.3</v>
      </c>
      <c r="K7" s="33">
        <v>61.6</v>
      </c>
      <c r="L7" s="34"/>
      <c r="M7" s="35" t="str">
        <f t="shared" si="10"/>
        <v>鄢陵县37个，总投资286.4亿元，年度计划投资116亿元，同比分别减少1个、减少81.2亿元和减少18.2亿元。其中，新建项目21个，总投资109.1亿元，年度计划投资54.4亿元；续建项目16个，总投资177.3亿元，年度计划投资61.6亿元；</v>
      </c>
      <c r="N7" s="36"/>
      <c r="O7" s="32">
        <v>38</v>
      </c>
      <c r="P7" s="37">
        <v>367.6</v>
      </c>
      <c r="Q7" s="37">
        <v>134.2</v>
      </c>
      <c r="R7" s="32">
        <v>18</v>
      </c>
      <c r="S7" s="37">
        <v>128.5</v>
      </c>
      <c r="T7" s="37">
        <v>53.5</v>
      </c>
      <c r="U7" s="32">
        <v>20</v>
      </c>
      <c r="V7" s="37">
        <v>239.1</v>
      </c>
      <c r="W7" s="37">
        <v>80.7</v>
      </c>
      <c r="Y7" s="38" t="str">
        <f t="shared" si="0"/>
        <v>同比分别减少1个、减少81.2亿元和减少18.2亿元。</v>
      </c>
      <c r="Z7" t="str">
        <f t="shared" si="1"/>
        <v>减少1个、</v>
      </c>
      <c r="AA7" t="str">
        <f t="shared" si="2"/>
        <v>减少81.2亿元</v>
      </c>
      <c r="AB7" t="str">
        <f t="shared" si="3"/>
        <v>和减少18.2亿元。</v>
      </c>
      <c r="AC7" t="str">
        <f t="shared" si="4"/>
        <v>同比分别增加3个、</v>
      </c>
      <c r="AD7" t="str">
        <f t="shared" si="5"/>
        <v>减少19.4亿元和</v>
      </c>
      <c r="AE7" t="str">
        <f t="shared" si="6"/>
        <v>增加0.9亿元。</v>
      </c>
      <c r="AF7" t="str">
        <f t="shared" si="7"/>
        <v>同比分别减少4个、</v>
      </c>
      <c r="AG7" t="str">
        <f t="shared" si="8"/>
        <v>减少61.8亿元和</v>
      </c>
      <c r="AH7" t="str">
        <f t="shared" si="9"/>
        <v>减少19.1亿元。</v>
      </c>
    </row>
    <row r="8" ht="63" spans="1:34">
      <c r="A8" s="30">
        <v>5</v>
      </c>
      <c r="B8" s="39" t="s">
        <v>305</v>
      </c>
      <c r="C8" s="32">
        <v>40</v>
      </c>
      <c r="D8" s="33">
        <v>236.9</v>
      </c>
      <c r="E8" s="33">
        <v>136.9</v>
      </c>
      <c r="F8" s="32">
        <v>33</v>
      </c>
      <c r="G8" s="33">
        <v>192.6</v>
      </c>
      <c r="H8" s="33">
        <v>114.5</v>
      </c>
      <c r="I8" s="32">
        <v>7</v>
      </c>
      <c r="J8" s="33">
        <v>44.3</v>
      </c>
      <c r="K8" s="33">
        <v>22.4</v>
      </c>
      <c r="L8" s="34"/>
      <c r="M8" s="35" t="str">
        <f t="shared" si="10"/>
        <v>魏都区40个，总投资236.9亿元，年度计划投资136.9亿元，同比分别增加3个、减少166.5亿元和减少68.7亿元。其中，新建项目33个，总投资192.6亿元，年度计划投资114.5亿元；续建项目7个，总投资44.3亿元，年度计划投资22.4亿元；</v>
      </c>
      <c r="N8" s="36"/>
      <c r="O8" s="32">
        <v>37</v>
      </c>
      <c r="P8" s="37">
        <v>403.4</v>
      </c>
      <c r="Q8" s="37">
        <v>205.6</v>
      </c>
      <c r="R8" s="32">
        <v>21</v>
      </c>
      <c r="S8" s="37">
        <v>88.7</v>
      </c>
      <c r="T8" s="37">
        <v>48</v>
      </c>
      <c r="U8" s="32">
        <v>16</v>
      </c>
      <c r="V8" s="37">
        <v>314.7</v>
      </c>
      <c r="W8" s="37">
        <v>157.6</v>
      </c>
      <c r="Y8" s="38" t="str">
        <f t="shared" si="0"/>
        <v>同比分别增加3个、减少166.5亿元和减少68.7亿元。</v>
      </c>
      <c r="Z8" t="str">
        <f t="shared" si="1"/>
        <v>增加3个、</v>
      </c>
      <c r="AA8" t="str">
        <f t="shared" si="2"/>
        <v>减少166.5亿元</v>
      </c>
      <c r="AB8" t="str">
        <f t="shared" si="3"/>
        <v>和减少68.7亿元。</v>
      </c>
      <c r="AC8" t="str">
        <f t="shared" si="4"/>
        <v>同比分别增加12个、</v>
      </c>
      <c r="AD8" t="str">
        <f t="shared" si="5"/>
        <v>增加103.9亿元和</v>
      </c>
      <c r="AE8" t="str">
        <f t="shared" si="6"/>
        <v>增加66.5亿元。</v>
      </c>
      <c r="AF8" t="str">
        <f t="shared" si="7"/>
        <v>同比分别减少9个、</v>
      </c>
      <c r="AG8" t="str">
        <f t="shared" si="8"/>
        <v>减少270.4亿元和</v>
      </c>
      <c r="AH8" t="str">
        <f t="shared" si="9"/>
        <v>减少135.2亿元。</v>
      </c>
    </row>
    <row r="9" ht="63" spans="1:34">
      <c r="A9" s="30">
        <v>6</v>
      </c>
      <c r="B9" s="39" t="s">
        <v>221</v>
      </c>
      <c r="C9" s="32">
        <v>54</v>
      </c>
      <c r="D9" s="33">
        <v>547.6235</v>
      </c>
      <c r="E9" s="33">
        <v>167.6926</v>
      </c>
      <c r="F9" s="32">
        <v>32</v>
      </c>
      <c r="G9" s="33">
        <v>154.4735</v>
      </c>
      <c r="H9" s="33">
        <v>70.3926</v>
      </c>
      <c r="I9" s="32">
        <v>22</v>
      </c>
      <c r="J9" s="33">
        <v>393.15</v>
      </c>
      <c r="K9" s="33">
        <v>97.3</v>
      </c>
      <c r="M9" s="35" t="str">
        <f t="shared" si="10"/>
        <v>建安区54个，总投资547.6亿元，年度计划投资167.7亿元，同比分别持平，减少0.1亿元和减少37.8亿元。其中，新建项目32个，总投资154.5亿元，年度计划投资70.4亿元；续建项目22个，总投资393.2亿元，年度计划投资97.3亿元；</v>
      </c>
      <c r="N9" s="40"/>
      <c r="O9" s="41">
        <v>54</v>
      </c>
      <c r="P9" s="41">
        <v>547.7</v>
      </c>
      <c r="Q9" s="41">
        <v>205.5</v>
      </c>
      <c r="R9" s="41">
        <v>33</v>
      </c>
      <c r="S9" s="41">
        <v>143.6</v>
      </c>
      <c r="T9" s="41">
        <v>86.4</v>
      </c>
      <c r="U9" s="41">
        <v>21</v>
      </c>
      <c r="V9" s="41">
        <v>404.1</v>
      </c>
      <c r="W9" s="41">
        <v>119.1</v>
      </c>
      <c r="Y9" s="38" t="str">
        <f t="shared" si="0"/>
        <v>同比分别持平，减少0.1亿元和减少37.8亿元。</v>
      </c>
      <c r="Z9" t="str">
        <f t="shared" si="1"/>
        <v>持平，</v>
      </c>
      <c r="AA9" t="str">
        <f t="shared" si="2"/>
        <v>减少0.1亿元</v>
      </c>
      <c r="AB9" t="str">
        <f t="shared" si="3"/>
        <v>和减少37.8亿元。</v>
      </c>
      <c r="AC9" t="str">
        <f t="shared" si="4"/>
        <v>同比分别减少1个、</v>
      </c>
      <c r="AD9" t="str">
        <f t="shared" si="5"/>
        <v>增加10.9亿元和</v>
      </c>
      <c r="AE9" t="str">
        <f t="shared" si="6"/>
        <v>减少16亿元。</v>
      </c>
      <c r="AF9" t="str">
        <f t="shared" si="7"/>
        <v>同比分别增加1个、</v>
      </c>
      <c r="AG9" t="str">
        <f t="shared" si="8"/>
        <v>减少11亿元和</v>
      </c>
      <c r="AH9" t="str">
        <f t="shared" si="9"/>
        <v>减少21.8亿元。</v>
      </c>
    </row>
    <row r="10" ht="63" spans="1:34">
      <c r="A10" s="30">
        <v>7</v>
      </c>
      <c r="B10" s="39" t="s">
        <v>209</v>
      </c>
      <c r="C10" s="32">
        <v>30</v>
      </c>
      <c r="D10" s="33">
        <v>243.32</v>
      </c>
      <c r="E10" s="33">
        <v>132.67</v>
      </c>
      <c r="F10" s="32">
        <v>27</v>
      </c>
      <c r="G10" s="33">
        <v>217.12</v>
      </c>
      <c r="H10" s="33">
        <v>118.67</v>
      </c>
      <c r="I10" s="32">
        <v>3</v>
      </c>
      <c r="J10" s="33">
        <v>26.2</v>
      </c>
      <c r="K10" s="33">
        <v>14</v>
      </c>
      <c r="M10" s="35" t="str">
        <f t="shared" si="10"/>
        <v>高新区30个，总投资243.3亿元，年度计划投资132.7亿元，同比分别增加4个、增加16.4亿元和增加5.5亿元。其中，新建项目27个，总投资217.1亿元，年度计划投资118.7亿元；续建项目3个，总投资26.2亿元，年度计划投资14亿元；</v>
      </c>
      <c r="N10" s="40"/>
      <c r="O10" s="41">
        <v>26</v>
      </c>
      <c r="P10" s="41">
        <v>226.9</v>
      </c>
      <c r="Q10" s="41">
        <v>127.2</v>
      </c>
      <c r="R10" s="41">
        <v>23</v>
      </c>
      <c r="S10" s="41">
        <v>141.9</v>
      </c>
      <c r="T10" s="41">
        <v>86.2</v>
      </c>
      <c r="U10" s="41">
        <v>3</v>
      </c>
      <c r="V10" s="41">
        <v>85</v>
      </c>
      <c r="W10" s="41">
        <v>41</v>
      </c>
      <c r="Y10" s="38" t="str">
        <f t="shared" si="0"/>
        <v>同比分别增加4个、增加16.4亿元和增加5.5亿元。</v>
      </c>
      <c r="Z10" t="str">
        <f t="shared" si="1"/>
        <v>增加4个、</v>
      </c>
      <c r="AA10" t="str">
        <f t="shared" si="2"/>
        <v>增加16.4亿元</v>
      </c>
      <c r="AB10" t="str">
        <f t="shared" si="3"/>
        <v>和增加5.5亿元。</v>
      </c>
      <c r="AC10" t="str">
        <f t="shared" si="4"/>
        <v>同比分别增加4个、</v>
      </c>
      <c r="AD10" t="str">
        <f t="shared" si="5"/>
        <v>增加75.2亿元和</v>
      </c>
      <c r="AE10" t="str">
        <f t="shared" si="6"/>
        <v>增加32.5亿元。</v>
      </c>
      <c r="AF10" t="str">
        <f t="shared" si="7"/>
        <v>同比分别持平，</v>
      </c>
      <c r="AG10" t="str">
        <f t="shared" si="8"/>
        <v>减少58.8亿元和</v>
      </c>
      <c r="AH10" t="str">
        <f t="shared" si="9"/>
        <v>减少27亿元。</v>
      </c>
    </row>
    <row r="11" ht="54" spans="1:34">
      <c r="A11" s="30">
        <v>8</v>
      </c>
      <c r="B11" s="39" t="s">
        <v>487</v>
      </c>
      <c r="C11" s="32">
        <v>25</v>
      </c>
      <c r="D11" s="33">
        <v>268.3</v>
      </c>
      <c r="E11" s="33">
        <v>130</v>
      </c>
      <c r="F11" s="32">
        <v>16</v>
      </c>
      <c r="G11" s="33">
        <v>107.6</v>
      </c>
      <c r="H11" s="33">
        <v>62</v>
      </c>
      <c r="I11" s="32">
        <v>9</v>
      </c>
      <c r="J11" s="33">
        <v>160.7</v>
      </c>
      <c r="K11" s="33">
        <v>68</v>
      </c>
      <c r="M11" s="35" t="str">
        <f t="shared" si="10"/>
        <v>经开区25个，总投资268.3亿元，年度计划投资130亿元，同比分别增加3个、减少42亿元和减少18.5亿元。其中，新建项目16个，总投资107.6亿元，年度计划投资62亿元；续建项目9个，总投资160.7亿元，年度计划投资68亿元；</v>
      </c>
      <c r="N11" s="40"/>
      <c r="O11" s="41">
        <v>22</v>
      </c>
      <c r="P11" s="41">
        <v>310.3</v>
      </c>
      <c r="Q11" s="41">
        <v>148.5</v>
      </c>
      <c r="R11" s="41">
        <v>16</v>
      </c>
      <c r="S11" s="41">
        <v>174.6</v>
      </c>
      <c r="T11" s="41">
        <v>97.2</v>
      </c>
      <c r="U11" s="41">
        <v>6</v>
      </c>
      <c r="V11" s="41">
        <v>135.7</v>
      </c>
      <c r="W11" s="41">
        <v>51.3</v>
      </c>
      <c r="Y11" s="38" t="str">
        <f t="shared" si="0"/>
        <v>同比分别增加3个、减少42亿元和减少18.5亿元。</v>
      </c>
      <c r="Z11" t="str">
        <f t="shared" si="1"/>
        <v>增加3个、</v>
      </c>
      <c r="AA11" t="str">
        <f t="shared" si="2"/>
        <v>减少42亿元</v>
      </c>
      <c r="AB11" t="str">
        <f t="shared" si="3"/>
        <v>和减少18.5亿元。</v>
      </c>
      <c r="AC11" t="str">
        <f t="shared" si="4"/>
        <v>同比分别持平，</v>
      </c>
      <c r="AD11" t="str">
        <f t="shared" si="5"/>
        <v>减少67亿元和</v>
      </c>
      <c r="AE11" t="str">
        <f t="shared" si="6"/>
        <v>减少35.2亿元。</v>
      </c>
      <c r="AF11" t="str">
        <f t="shared" si="7"/>
        <v>同比分别增加3个、</v>
      </c>
      <c r="AG11" t="str">
        <f t="shared" si="8"/>
        <v>增加25亿元和</v>
      </c>
      <c r="AH11" t="str">
        <f t="shared" si="9"/>
        <v>增加16.7亿元。</v>
      </c>
    </row>
    <row r="12" ht="63" spans="1:34">
      <c r="A12" s="30">
        <v>9</v>
      </c>
      <c r="B12" s="39" t="s">
        <v>763</v>
      </c>
      <c r="C12" s="32">
        <v>23</v>
      </c>
      <c r="D12" s="33">
        <v>140.9778</v>
      </c>
      <c r="E12" s="33">
        <v>81.6173</v>
      </c>
      <c r="F12" s="32">
        <v>21</v>
      </c>
      <c r="G12" s="33">
        <v>129.1778</v>
      </c>
      <c r="H12" s="33">
        <v>74.1173</v>
      </c>
      <c r="I12" s="32">
        <v>2</v>
      </c>
      <c r="J12" s="33">
        <v>11.8</v>
      </c>
      <c r="K12" s="33">
        <v>7.5</v>
      </c>
      <c r="M12" s="35" t="str">
        <f t="shared" si="10"/>
        <v>东城区23个，总投资141亿元，年度计划投资81.6亿元，同比分别增加1个、减少46.7亿元和减少25.4亿元。其中，新建项目21个，总投资129.2亿元，年度计划投资74.1亿元；续建项目2个，总投资11.8亿元，年度计划投资7.5亿元；</v>
      </c>
      <c r="N12" s="40"/>
      <c r="O12" s="41">
        <v>22</v>
      </c>
      <c r="P12" s="41">
        <v>187.7</v>
      </c>
      <c r="Q12" s="41">
        <v>107</v>
      </c>
      <c r="R12" s="41">
        <v>15</v>
      </c>
      <c r="S12" s="41">
        <v>143</v>
      </c>
      <c r="T12" s="41">
        <v>79.8</v>
      </c>
      <c r="U12" s="41">
        <v>7</v>
      </c>
      <c r="V12" s="41">
        <v>44.7</v>
      </c>
      <c r="W12" s="41">
        <v>27.2</v>
      </c>
      <c r="Y12" s="38" t="str">
        <f t="shared" si="0"/>
        <v>同比分别增加1个、减少46.7亿元和减少25.4亿元。</v>
      </c>
      <c r="Z12" t="str">
        <f t="shared" si="1"/>
        <v>增加1个、</v>
      </c>
      <c r="AA12" t="str">
        <f t="shared" si="2"/>
        <v>减少46.7亿元</v>
      </c>
      <c r="AB12" t="str">
        <f t="shared" si="3"/>
        <v>和减少25.4亿元。</v>
      </c>
      <c r="AC12" t="str">
        <f t="shared" si="4"/>
        <v>同比分别增加6个、</v>
      </c>
      <c r="AD12" t="str">
        <f t="shared" si="5"/>
        <v>减少13.8亿元和</v>
      </c>
      <c r="AE12" t="str">
        <f t="shared" si="6"/>
        <v>减少5.7亿元。</v>
      </c>
      <c r="AF12" t="str">
        <f t="shared" si="7"/>
        <v>同比分别减少5个、</v>
      </c>
      <c r="AG12" t="str">
        <f t="shared" si="8"/>
        <v>减少32.9亿元和</v>
      </c>
      <c r="AH12" t="str">
        <f t="shared" si="9"/>
        <v>减少19.7亿元。</v>
      </c>
    </row>
    <row r="13" ht="67.5" spans="1:34">
      <c r="A13" s="42" t="s">
        <v>3522</v>
      </c>
      <c r="B13" s="43"/>
      <c r="C13" s="32">
        <v>373</v>
      </c>
      <c r="D13" s="33">
        <v>3069.391284</v>
      </c>
      <c r="E13" s="33">
        <v>1288.5918</v>
      </c>
      <c r="F13" s="32">
        <v>249</v>
      </c>
      <c r="G13" s="33">
        <v>1504.016297</v>
      </c>
      <c r="H13" s="33">
        <v>765.4658</v>
      </c>
      <c r="I13" s="32">
        <v>124</v>
      </c>
      <c r="J13" s="33">
        <v>1565.374987</v>
      </c>
      <c r="K13" s="33">
        <v>523.126</v>
      </c>
      <c r="M13" s="35" t="str">
        <f>"（一）县（市、区）情况各县（市、区）选报项目"&amp;C13&amp;"个，总投资"&amp;ROUND(D13,1)&amp;"亿元，年度计划投资"&amp;ROUND(E13,1)&amp;"亿元。"</f>
        <v>（一）县（市、区）情况各县（市、区）选报项目373个，总投资3069.4亿元，年度计划投资1288.6亿元。</v>
      </c>
      <c r="Y13" s="38" t="str">
        <f t="shared" ref="Y13:Y15" si="11">"同比分别"&amp;Z13&amp;AA13&amp;AB13</f>
        <v>同比分别增加373个、增加3069.4亿元和增加1288.6亿元。</v>
      </c>
      <c r="Z13" t="str">
        <f t="shared" si="1"/>
        <v>增加373个、</v>
      </c>
      <c r="AA13" t="str">
        <f t="shared" si="2"/>
        <v>增加3069.4亿元</v>
      </c>
      <c r="AB13" t="str">
        <f t="shared" si="3"/>
        <v>和增加1288.6亿元。</v>
      </c>
      <c r="AC13" t="str">
        <f t="shared" si="4"/>
        <v>同比分别增加249个、</v>
      </c>
      <c r="AD13" t="str">
        <f t="shared" si="5"/>
        <v>增加1504亿元和</v>
      </c>
      <c r="AE13" t="str">
        <f t="shared" si="6"/>
        <v>增加765.5亿元。</v>
      </c>
      <c r="AF13" t="str">
        <f t="shared" si="7"/>
        <v>同比分别增加124个、</v>
      </c>
      <c r="AG13" t="str">
        <f t="shared" si="8"/>
        <v>增加1565.4亿元和</v>
      </c>
      <c r="AH13" t="str">
        <f t="shared" si="9"/>
        <v>增加523.1亿元。</v>
      </c>
    </row>
    <row r="14" ht="84" spans="1:34">
      <c r="A14" s="42" t="s">
        <v>3525</v>
      </c>
      <c r="B14" s="43"/>
      <c r="C14" s="32">
        <v>25</v>
      </c>
      <c r="D14" s="33">
        <v>402.6873</v>
      </c>
      <c r="E14" s="33">
        <v>89.994579</v>
      </c>
      <c r="F14" s="32">
        <v>12</v>
      </c>
      <c r="G14" s="33">
        <v>133.2347</v>
      </c>
      <c r="H14" s="33">
        <v>25.076479</v>
      </c>
      <c r="I14" s="32">
        <v>13</v>
      </c>
      <c r="J14" s="33">
        <v>269.4526</v>
      </c>
      <c r="K14" s="33">
        <v>64.9181</v>
      </c>
      <c r="M14" s="35" t="str">
        <f>"（二）市直单位情况市直项目"&amp;C14&amp;"个，总投资"&amp;ROUND(D14,1)&amp;"亿元，年度计划投资"&amp;ROUND(E14,1)&amp;"亿元（不含与各县、区重复上报项目13个，总投资58.7亿元，年度计划投资23.6亿元），"&amp;Y14&amp;"其中，新建项目"&amp;F14&amp;"个，总投资"&amp;ROUND(G14,1)&amp;"亿元，年度计划投资"&amp;ROUND(H14,1)&amp;"亿元；续建项目"&amp;I14&amp;"个，总投资"&amp;ROUND(J14,1)&amp;"亿元，年度计划投资"&amp;ROUND(K14,1)&amp;"亿元。"</f>
        <v>（二）市直单位情况市直项目25个，总投资402.7亿元，年度计划投资90亿元（不含与各县、区重复上报项目13个，总投资58.7亿元，年度计划投资23.6亿元），同比分别增加1个、增加68.1亿元和增加9.2亿元。其中，新建项目12个，总投资133.2亿元，年度计划投资25.1亿元；续建项目13个，总投资269.5亿元，年度计划投资64.9亿元。</v>
      </c>
      <c r="O14" s="41">
        <v>24</v>
      </c>
      <c r="P14" s="41">
        <v>334.6</v>
      </c>
      <c r="Q14" s="41">
        <v>80.8</v>
      </c>
      <c r="R14" s="41">
        <v>14</v>
      </c>
      <c r="S14" s="41">
        <v>42.9</v>
      </c>
      <c r="T14" s="41">
        <v>20.6</v>
      </c>
      <c r="U14" s="41">
        <v>10</v>
      </c>
      <c r="V14" s="41">
        <v>291.7</v>
      </c>
      <c r="W14" s="41">
        <v>60.3</v>
      </c>
      <c r="Y14" s="38" t="str">
        <f t="shared" si="11"/>
        <v>同比分别增加1个、增加68.1亿元和增加9.2亿元。</v>
      </c>
      <c r="Z14" t="str">
        <f t="shared" si="1"/>
        <v>增加1个、</v>
      </c>
      <c r="AA14" t="str">
        <f t="shared" si="2"/>
        <v>增加68.1亿元</v>
      </c>
      <c r="AB14" t="str">
        <f t="shared" si="3"/>
        <v>和增加9.2亿元。</v>
      </c>
      <c r="AC14" t="str">
        <f t="shared" si="4"/>
        <v>同比分别减少2个、</v>
      </c>
      <c r="AD14" t="str">
        <f t="shared" si="5"/>
        <v>增加90.3亿元和</v>
      </c>
      <c r="AE14" t="str">
        <f t="shared" si="6"/>
        <v>增加4.5亿元。</v>
      </c>
      <c r="AF14" t="str">
        <f t="shared" si="7"/>
        <v>同比分别增加3个、</v>
      </c>
      <c r="AG14" t="str">
        <f t="shared" si="8"/>
        <v>减少22.2亿元和</v>
      </c>
      <c r="AH14" t="str">
        <f t="shared" si="9"/>
        <v>增加4.6亿元。</v>
      </c>
    </row>
    <row r="15" ht="94.5" spans="1:34">
      <c r="A15" s="42" t="s">
        <v>3526</v>
      </c>
      <c r="B15" s="43"/>
      <c r="C15" s="32">
        <v>398</v>
      </c>
      <c r="D15" s="33">
        <v>3472.078584</v>
      </c>
      <c r="E15" s="33">
        <v>1378.586379</v>
      </c>
      <c r="F15" s="32">
        <v>261</v>
      </c>
      <c r="G15" s="33">
        <v>1637.250997</v>
      </c>
      <c r="H15" s="33">
        <v>790.542279</v>
      </c>
      <c r="I15" s="32">
        <v>137</v>
      </c>
      <c r="J15" s="33">
        <v>1834.827587</v>
      </c>
      <c r="K15" s="33">
        <v>588.0441</v>
      </c>
      <c r="M15" s="35" t="str">
        <f>B15&amp;"初步选列市重点项目"&amp;C15&amp;"个，总投资"&amp;ROUND(D15,1)&amp;"亿元，年度计划投资"&amp;ROUND(E15,1)&amp;"亿元。"&amp;Y15&amp;"其中，新建项目"&amp;F15&amp;"个，总投资"&amp;ROUND(G15,1)&amp;"亿元，年度计划投资"&amp;ROUND(H15,1)&amp;"亿元，"&amp;AC15&amp;AD15&amp;AE15&amp;"续建项目"&amp;I15&amp;"个，总投资"&amp;ROUND(J15,1)&amp;"亿元，年度计划投资"&amp;ROUND(K15,1)&amp;"亿元。与2024年相比"&amp;AF15&amp;AG15&amp;AH15</f>
        <v>初步选列市重点项目398个，总投资3472.1亿元，年度计划投资1378.6亿元。同比分别增加25个、减少516.1亿元和减少249.3亿元。其中，新建项目261个，总投资1637.3亿元，年度计划投资790.5亿元，同比分别增加29个、增加110.8亿元和减少12.8亿元。续建项目137个，总投资1834.8亿元，年度计划投资588亿元。与2024年相比同比分别减少4个、减少627亿元和减少236.8亿元。</v>
      </c>
      <c r="O15" s="44">
        <f t="shared" ref="O15:W15" si="12">SUM(O4:O14)</f>
        <v>373</v>
      </c>
      <c r="P15" s="44">
        <f t="shared" si="12"/>
        <v>3988.2</v>
      </c>
      <c r="Q15" s="44">
        <f t="shared" si="12"/>
        <v>1627.9</v>
      </c>
      <c r="R15" s="44">
        <f t="shared" si="12"/>
        <v>232</v>
      </c>
      <c r="S15" s="44">
        <f t="shared" si="12"/>
        <v>1526.5</v>
      </c>
      <c r="T15" s="44">
        <f t="shared" si="12"/>
        <v>803.3</v>
      </c>
      <c r="U15" s="44">
        <f t="shared" si="12"/>
        <v>141</v>
      </c>
      <c r="V15" s="44">
        <f t="shared" si="12"/>
        <v>2461.8</v>
      </c>
      <c r="W15" s="44">
        <f t="shared" si="12"/>
        <v>824.8</v>
      </c>
      <c r="Y15" s="38" t="str">
        <f t="shared" si="11"/>
        <v>同比分别增加25个、减少516.1亿元和减少249.3亿元。</v>
      </c>
      <c r="Z15" t="str">
        <f t="shared" si="1"/>
        <v>增加25个、</v>
      </c>
      <c r="AA15" t="str">
        <f t="shared" si="2"/>
        <v>减少516.1亿元</v>
      </c>
      <c r="AB15" t="str">
        <f t="shared" si="3"/>
        <v>和减少249.3亿元。</v>
      </c>
      <c r="AC15" t="str">
        <f t="shared" si="4"/>
        <v>同比分别增加29个、</v>
      </c>
      <c r="AD15" t="str">
        <f t="shared" si="5"/>
        <v>增加110.8亿元和</v>
      </c>
      <c r="AE15" t="str">
        <f t="shared" si="6"/>
        <v>减少12.8亿元。</v>
      </c>
      <c r="AF15" t="str">
        <f t="shared" si="7"/>
        <v>同比分别减少4个、</v>
      </c>
      <c r="AG15" t="str">
        <f t="shared" si="8"/>
        <v>减少627亿元和</v>
      </c>
      <c r="AH15" t="str">
        <f t="shared" si="9"/>
        <v>减少236.8亿元。</v>
      </c>
    </row>
    <row r="17" ht="95" customHeight="1" spans="1:11">
      <c r="A17" s="19" t="str">
        <f>M15&amp;M13&amp;M4&amp;M5&amp;M6&amp;M7&amp;M8&amp;M9&amp;M10&amp;M11&amp;M12&amp;M14</f>
        <v>初步选列市重点项目398个，总投资3472.1亿元，年度计划投资1378.6亿元。同比分别增加25个、减少516.1亿元和减少249.3亿元。其中，新建项目261个，总投资1637.3亿元，年度计划投资790.5亿元，同比分别增加29个、增加110.8亿元和减少12.8亿元。续建项目137个，总投资1834.8亿元，年度计划投资588亿元。与2024年相比同比分别减少4个、减少627亿元和减少236.8亿元。（一）县（市、区）情况各县（市、区）选报项目373个，总投资3069.4亿元，年度计划投资1288.6亿元。其中，禹州市60个，总投资554亿元，年度计划投资203亿元，同比分别增加2个、减少39.4亿元和减少39.8亿元。其中，新建项目36个，总投资255.1亿元，年度计划投资101.1亿元；续建项目24个，总投资299亿元，年度计划投资101.9亿元；长葛市56个，总投资462.6亿元，年度计划投资172亿元，同比分别增加4个、减少121.2亿元和减少46.2亿元。其中，新建项目32个，总投资181亿元，年度计划投资79.2亿元；续建项目24个，总投资281.5亿元，年度计划投资92.8亿元；襄城县48个，总投资319.2亿元，年度计划投资148.7亿元，同比分别增加8个、减少113.6亿元和减少9.5亿元。其中，新建项目31个，总投资147.8亿元，年度计划投资91.1亿元；续建项目17个，总投资171.4亿元，年度计划投资57.7亿元；鄢陵县37个，总投资286.4亿元，年度计划投资116亿元，同比分别减少1个、减少81.2亿元和减少18.2亿元。其中，新建项目21个，总投资109.1亿元，年度计划投资54.4亿元；续建项目16个，总投资177.3亿元，年度计划投资61.6亿元；魏都区40个，总投资236.9亿元，年度计划投资136.9亿元，同比分别增加3个、减少166.5亿元和减少68.7亿元。其中，新建项目33个，总投资192.6亿元，年度计划投资114.5亿元；续建项目7个，总投资44.3亿元，年度计划投资22.4亿元；建安区54个，总投资547.6亿元，年度计划投资167.7亿元，同比分别持平，减少0.1亿元和减少37.8亿元。其中，新建项目32个，总投资154.5亿元，年度计划投资70.4亿元；续建项目22个，总投资393.2亿元，年度计划投资97.3亿元；高新区30个，总投资243.3亿元，年度计划投资132.7亿元，同比分别增加4个、增加16.4亿元和增加5.5亿元。其中，新建项目27个，总投资217.1亿元，年度计划投资118.7亿元；续建项目3个，总投资26.2亿元，年度计划投资14亿元；经开区25个，总投资268.3亿元，年度计划投资130亿元，同比分别增加3个、减少42亿元和减少18.5亿元。其中，新建项目16个，总投资107.6亿元，年度计划投资62亿元；续建项目9个，总投资160.7亿元，年度计划投资68亿元；东城区23个，总投资141亿元，年度计划投资81.6亿元，同比分别增加1个、减少46.7亿元和减少25.4亿元。其中，新建项目21个，总投资129.2亿元，年度计划投资74.1亿元；续建项目2个，总投资11.8亿元，年度计划投资7.5亿元；（二）市直单位情况市直项目25个，总投资402.7亿元，年度计划投资90亿元（不含与各县、区重复上报项目13个，总投资58.7亿元，年度计划投资23.6亿元），同比分别增加1个、增加68.1亿元和增加9.2亿元。其中，新建项目12个，总投资133.2亿元，年度计划投资25.1亿元；续建项目13个，总投资269.5亿元，年度计划投资64.9亿元。</v>
      </c>
      <c r="B17" s="19"/>
      <c r="C17" s="19"/>
      <c r="D17" s="19"/>
      <c r="E17" s="19"/>
      <c r="F17" s="19"/>
      <c r="G17" s="19"/>
      <c r="H17" s="19"/>
      <c r="I17" s="19"/>
      <c r="J17" s="19"/>
      <c r="K17" s="19"/>
    </row>
  </sheetData>
  <mergeCells count="23">
    <mergeCell ref="A1:K1"/>
    <mergeCell ref="O1:W1"/>
    <mergeCell ref="F2:H2"/>
    <mergeCell ref="I2:K2"/>
    <mergeCell ref="R2:T2"/>
    <mergeCell ref="U2:W2"/>
    <mergeCell ref="AC2:AE2"/>
    <mergeCell ref="AF2:AH2"/>
    <mergeCell ref="A13:B13"/>
    <mergeCell ref="A14:B14"/>
    <mergeCell ref="A15:B15"/>
    <mergeCell ref="A17:K17"/>
    <mergeCell ref="A2:A3"/>
    <mergeCell ref="B2:B3"/>
    <mergeCell ref="C2:C3"/>
    <mergeCell ref="D2:D3"/>
    <mergeCell ref="E2:E3"/>
    <mergeCell ref="O2:O3"/>
    <mergeCell ref="P2:P3"/>
    <mergeCell ref="Q2:Q3"/>
    <mergeCell ref="Z2:Z3"/>
    <mergeCell ref="AA2:AA3"/>
    <mergeCell ref="AB2:AB3"/>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6"/>
  <sheetViews>
    <sheetView topLeftCell="A14" workbookViewId="0">
      <selection activeCell="I29" sqref="I29"/>
    </sheetView>
  </sheetViews>
  <sheetFormatPr defaultColWidth="9" defaultRowHeight="13.5"/>
  <cols>
    <col min="1" max="1" width="38.25" customWidth="1"/>
    <col min="2" max="3" width="18" customWidth="1"/>
    <col min="4" max="4" width="21.25" customWidth="1"/>
    <col min="5" max="5" width="18" customWidth="1"/>
    <col min="6" max="6" width="12.8833333333333" customWidth="1"/>
    <col min="7" max="7" width="31.75" customWidth="1"/>
    <col min="9" max="9" width="26.1333333333333" customWidth="1"/>
  </cols>
  <sheetData>
    <row r="1" ht="22.5" spans="1:9">
      <c r="A1" s="10" t="s">
        <v>3540</v>
      </c>
      <c r="B1" s="10" t="s">
        <v>3528</v>
      </c>
      <c r="C1" s="10" t="s">
        <v>3517</v>
      </c>
      <c r="D1" s="10" t="s">
        <v>3529</v>
      </c>
      <c r="E1" s="11" t="s">
        <v>452</v>
      </c>
      <c r="F1" s="12"/>
      <c r="G1" s="13"/>
    </row>
    <row r="2" ht="22.5" spans="1:9">
      <c r="A2" s="10"/>
      <c r="B2" s="10"/>
      <c r="C2" s="10"/>
      <c r="D2" s="10"/>
      <c r="E2" s="10" t="s">
        <v>3528</v>
      </c>
      <c r="F2" s="10" t="s">
        <v>3517</v>
      </c>
      <c r="G2" s="10" t="s">
        <v>3529</v>
      </c>
    </row>
    <row r="3" ht="22.5" spans="1:9">
      <c r="A3" s="14" t="s">
        <v>206</v>
      </c>
      <c r="B3" s="15" t="e">
        <f>COUNTIF(#REF!,A3)</f>
        <v>#REF!</v>
      </c>
      <c r="C3" s="16" t="e">
        <f>SUMIF(#REF!,A3,#REF!)/10000</f>
        <v>#REF!</v>
      </c>
      <c r="D3" s="16" t="e">
        <f>SUMIF(#REF!,A3,#REF!)/10000</f>
        <v>#REF!</v>
      </c>
      <c r="E3" s="15" t="e">
        <f>COUNTIFS(#REF!,A3,#REF!,"新建")</f>
        <v>#REF!</v>
      </c>
      <c r="F3" s="16" t="e">
        <f>SUMIFS(#REF!,#REF!,A3,#REF!,"新建")/10000</f>
        <v>#REF!</v>
      </c>
      <c r="G3" s="16" t="e">
        <f>SUMIFS(#REF!,#REF!,A3,#REF!,"新建")/10000</f>
        <v>#REF!</v>
      </c>
      <c r="I3" t="e">
        <f t="shared" ref="I3:I12" si="0">A3&amp;"集群项目"&amp;E3&amp;"个，"</f>
        <v>#REF!</v>
      </c>
    </row>
    <row r="4" ht="22.5" spans="1:9">
      <c r="A4" s="14" t="s">
        <v>579</v>
      </c>
      <c r="B4" s="15" t="e">
        <f>COUNTIF(#REF!,A4)</f>
        <v>#REF!</v>
      </c>
      <c r="C4" s="16" t="e">
        <f>SUMIF(#REF!,A4,#REF!)/10000</f>
        <v>#REF!</v>
      </c>
      <c r="D4" s="16" t="e">
        <f>SUMIF(#REF!,A4,#REF!)/10000</f>
        <v>#REF!</v>
      </c>
      <c r="E4" s="15" t="e">
        <f>COUNTIFS(#REF!,A4,#REF!,"新建")</f>
        <v>#REF!</v>
      </c>
      <c r="F4" s="16" t="e">
        <f>SUMIFS(#REF!,#REF!,A4,#REF!,"新建")/10000</f>
        <v>#REF!</v>
      </c>
      <c r="G4" s="16" t="e">
        <f>SUMIFS(#REF!,#REF!,A4,#REF!,"新建")/10000</f>
        <v>#REF!</v>
      </c>
      <c r="I4" t="e">
        <f t="shared" si="0"/>
        <v>#REF!</v>
      </c>
    </row>
    <row r="5" ht="22.5" spans="1:9">
      <c r="A5" s="14" t="s">
        <v>1208</v>
      </c>
      <c r="B5" s="15" t="e">
        <f>COUNTIF(#REF!,A5)</f>
        <v>#REF!</v>
      </c>
      <c r="C5" s="16" t="e">
        <f>SUMIF(#REF!,A5,#REF!)/10000</f>
        <v>#REF!</v>
      </c>
      <c r="D5" s="16" t="e">
        <f>SUMIF(#REF!,A5,#REF!)/10000</f>
        <v>#REF!</v>
      </c>
      <c r="E5" s="15" t="e">
        <f>COUNTIFS(#REF!,A5,#REF!,"新建")</f>
        <v>#REF!</v>
      </c>
      <c r="F5" s="16" t="e">
        <f>SUMIFS(#REF!,#REF!,A5,#REF!,"新建")/10000</f>
        <v>#REF!</v>
      </c>
      <c r="G5" s="16" t="e">
        <f>SUMIFS(#REF!,#REF!,A5,#REF!,"新建")/10000</f>
        <v>#REF!</v>
      </c>
      <c r="I5" t="e">
        <f t="shared" si="0"/>
        <v>#REF!</v>
      </c>
    </row>
    <row r="6" ht="22.5" spans="1:9">
      <c r="A6" s="14" t="s">
        <v>1147</v>
      </c>
      <c r="B6" s="15" t="e">
        <f>COUNTIF(#REF!,A6)</f>
        <v>#REF!</v>
      </c>
      <c r="C6" s="16" t="e">
        <f>SUMIF(#REF!,A6,#REF!)/10000</f>
        <v>#REF!</v>
      </c>
      <c r="D6" s="16" t="e">
        <f>SUMIF(#REF!,A6,#REF!)/10000</f>
        <v>#REF!</v>
      </c>
      <c r="E6" s="15" t="e">
        <f>COUNTIFS(#REF!,A6,#REF!,"新建")</f>
        <v>#REF!</v>
      </c>
      <c r="F6" s="16" t="e">
        <f>SUMIFS(#REF!,#REF!,A6,#REF!,"新建")/10000</f>
        <v>#REF!</v>
      </c>
      <c r="G6" s="16" t="e">
        <f>SUMIFS(#REF!,#REF!,A6,#REF!,"新建")/10000</f>
        <v>#REF!</v>
      </c>
      <c r="I6" t="e">
        <f t="shared" si="0"/>
        <v>#REF!</v>
      </c>
    </row>
    <row r="7" ht="22.5" spans="1:9">
      <c r="A7" s="14" t="s">
        <v>516</v>
      </c>
      <c r="B7" s="15" t="e">
        <f>COUNTIF(#REF!,A7)</f>
        <v>#REF!</v>
      </c>
      <c r="C7" s="16" t="e">
        <f>SUMIF(#REF!,A7,#REF!)/10000</f>
        <v>#REF!</v>
      </c>
      <c r="D7" s="16" t="e">
        <f>SUMIF(#REF!,A7,#REF!)/10000</f>
        <v>#REF!</v>
      </c>
      <c r="E7" s="15" t="e">
        <f>COUNTIFS(#REF!,A7,#REF!,"新建")</f>
        <v>#REF!</v>
      </c>
      <c r="F7" s="16" t="e">
        <f>SUMIFS(#REF!,#REF!,A7,#REF!,"新建")/10000</f>
        <v>#REF!</v>
      </c>
      <c r="G7" s="16" t="e">
        <f>SUMIFS(#REF!,#REF!,A7,#REF!,"新建")/10000</f>
        <v>#REF!</v>
      </c>
      <c r="I7" t="e">
        <f t="shared" si="0"/>
        <v>#REF!</v>
      </c>
    </row>
    <row r="8" ht="22.5" spans="1:9">
      <c r="A8" s="14" t="s">
        <v>242</v>
      </c>
      <c r="B8" s="15" t="e">
        <f>COUNTIF(#REF!,A8)</f>
        <v>#REF!</v>
      </c>
      <c r="C8" s="16" t="e">
        <f>SUMIF(#REF!,A8,#REF!)/10000</f>
        <v>#REF!</v>
      </c>
      <c r="D8" s="16" t="e">
        <f>SUMIF(#REF!,A8,#REF!)/10000</f>
        <v>#REF!</v>
      </c>
      <c r="E8" s="15" t="e">
        <f>COUNTIFS(#REF!,A8,#REF!,"新建")</f>
        <v>#REF!</v>
      </c>
      <c r="F8" s="16" t="e">
        <f>SUMIFS(#REF!,#REF!,A8,#REF!,"新建")/10000</f>
        <v>#REF!</v>
      </c>
      <c r="G8" s="16" t="e">
        <f>SUMIFS(#REF!,#REF!,A8,#REF!,"新建")/10000</f>
        <v>#REF!</v>
      </c>
      <c r="I8" t="e">
        <f t="shared" si="0"/>
        <v>#REF!</v>
      </c>
    </row>
    <row r="9" ht="22.5" spans="1:9">
      <c r="A9" s="14" t="s">
        <v>1162</v>
      </c>
      <c r="B9" s="15" t="e">
        <f>COUNTIF(#REF!,A9)</f>
        <v>#REF!</v>
      </c>
      <c r="C9" s="16" t="e">
        <f>SUMIF(#REF!,A9,#REF!)/10000</f>
        <v>#REF!</v>
      </c>
      <c r="D9" s="16" t="e">
        <f>SUMIF(#REF!,A9,#REF!)/10000</f>
        <v>#REF!</v>
      </c>
      <c r="E9" s="15" t="e">
        <f>COUNTIFS(#REF!,A9,#REF!,"新建")</f>
        <v>#REF!</v>
      </c>
      <c r="F9" s="16" t="e">
        <f>SUMIFS(#REF!,#REF!,A9,#REF!,"新建")/10000</f>
        <v>#REF!</v>
      </c>
      <c r="G9" s="16" t="e">
        <f>SUMIFS(#REF!,#REF!,A9,#REF!,"新建")/10000</f>
        <v>#REF!</v>
      </c>
      <c r="I9" t="e">
        <f t="shared" si="0"/>
        <v>#REF!</v>
      </c>
    </row>
    <row r="10" ht="22.5" spans="1:9">
      <c r="A10" s="14" t="s">
        <v>1287</v>
      </c>
      <c r="B10" s="15" t="e">
        <f>COUNTIF(#REF!,A10)</f>
        <v>#REF!</v>
      </c>
      <c r="C10" s="16" t="e">
        <f>SUMIF(#REF!,A10,#REF!)/10000</f>
        <v>#REF!</v>
      </c>
      <c r="D10" s="16" t="e">
        <f>SUMIF(#REF!,A10,#REF!)/10000</f>
        <v>#REF!</v>
      </c>
      <c r="E10" s="15" t="e">
        <f>COUNTIFS(#REF!,A10,#REF!,"新建")</f>
        <v>#REF!</v>
      </c>
      <c r="F10" s="16" t="e">
        <f>SUMIFS(#REF!,#REF!,A10,#REF!,"新建")/10000</f>
        <v>#REF!</v>
      </c>
      <c r="G10" s="16" t="e">
        <f>SUMIFS(#REF!,#REF!,A10,#REF!,"新建")/10000</f>
        <v>#REF!</v>
      </c>
      <c r="I10" t="e">
        <f t="shared" si="0"/>
        <v>#REF!</v>
      </c>
    </row>
    <row r="11" ht="22.5" spans="1:9">
      <c r="A11" s="14" t="s">
        <v>1083</v>
      </c>
      <c r="B11" s="15" t="e">
        <f>COUNTIF(#REF!,A11)</f>
        <v>#REF!</v>
      </c>
      <c r="C11" s="16" t="e">
        <f>SUMIF(#REF!,A11,#REF!)/10000</f>
        <v>#REF!</v>
      </c>
      <c r="D11" s="16" t="e">
        <f>SUMIF(#REF!,A11,#REF!)/10000</f>
        <v>#REF!</v>
      </c>
      <c r="E11" s="15" t="e">
        <f>COUNTIFS(#REF!,A11,#REF!,"新建")</f>
        <v>#REF!</v>
      </c>
      <c r="F11" s="16" t="e">
        <f>SUMIFS(#REF!,#REF!,A11,#REF!,"新建")/10000</f>
        <v>#REF!</v>
      </c>
      <c r="G11" s="16" t="e">
        <f>SUMIFS(#REF!,#REF!,A11,#REF!,"新建")/10000</f>
        <v>#REF!</v>
      </c>
      <c r="I11" t="e">
        <f t="shared" si="0"/>
        <v>#REF!</v>
      </c>
    </row>
    <row r="12" ht="22.5" spans="1:9">
      <c r="A12" s="14" t="s">
        <v>2393</v>
      </c>
      <c r="B12" s="15" t="e">
        <f>COUNTIF(#REF!,A12)</f>
        <v>#REF!</v>
      </c>
      <c r="C12" s="16" t="e">
        <f>SUMIF(#REF!,A12,#REF!)/10000</f>
        <v>#REF!</v>
      </c>
      <c r="D12" s="16" t="e">
        <f>SUMIF(#REF!,A12,#REF!)/10000</f>
        <v>#REF!</v>
      </c>
      <c r="E12" s="15" t="e">
        <f>COUNTIFS(#REF!,A12,#REF!,"新建")</f>
        <v>#REF!</v>
      </c>
      <c r="F12" s="16" t="e">
        <f>SUMIFS(#REF!,#REF!,A12,#REF!,"新建")/10000</f>
        <v>#REF!</v>
      </c>
      <c r="G12" s="16" t="e">
        <f>SUMIFS(#REF!,#REF!,A12,#REF!,"新建")/10000</f>
        <v>#REF!</v>
      </c>
      <c r="I12" t="e">
        <f t="shared" si="0"/>
        <v>#REF!</v>
      </c>
    </row>
    <row r="13" ht="22.5" spans="1:9">
      <c r="A13" s="17" t="s">
        <v>3541</v>
      </c>
      <c r="B13" s="15" t="e">
        <f t="shared" ref="B13:G13" si="1">SUM(B3:B12)</f>
        <v>#REF!</v>
      </c>
      <c r="C13" s="16" t="e">
        <f t="shared" si="1"/>
        <v>#REF!</v>
      </c>
      <c r="D13" s="16" t="e">
        <f t="shared" si="1"/>
        <v>#REF!</v>
      </c>
      <c r="E13" s="15" t="e">
        <f t="shared" si="1"/>
        <v>#REF!</v>
      </c>
      <c r="F13" s="16" t="e">
        <f t="shared" si="1"/>
        <v>#REF!</v>
      </c>
      <c r="G13" s="16" t="e">
        <f t="shared" si="1"/>
        <v>#REF!</v>
      </c>
      <c r="I13" t="e">
        <f>"十大产业集群项目"&amp;E13&amp;"个，其中，"</f>
        <v>#REF!</v>
      </c>
    </row>
    <row r="15" ht="49" customHeight="1" spans="1:9">
      <c r="A15" s="18" t="e">
        <f>I13&amp;I3&amp;I4&amp;I5&amp;I6&amp;I7&amp;I8&amp;I9&amp;I10&amp;I11&amp;I12</f>
        <v>#REF!</v>
      </c>
      <c r="B15" s="18"/>
      <c r="C15" s="18"/>
      <c r="D15" s="18"/>
      <c r="E15" s="18"/>
      <c r="F15" s="18"/>
      <c r="G15" s="18"/>
    </row>
    <row r="16" ht="22.5" spans="1:9">
      <c r="A16" s="10" t="s">
        <v>3542</v>
      </c>
      <c r="B16" s="10" t="s">
        <v>3528</v>
      </c>
      <c r="C16" s="10" t="s">
        <v>3517</v>
      </c>
      <c r="D16" s="10" t="s">
        <v>3529</v>
      </c>
      <c r="E16" s="10" t="s">
        <v>452</v>
      </c>
      <c r="F16" s="10"/>
      <c r="G16" s="10"/>
    </row>
    <row r="17" ht="22.5" spans="1:9">
      <c r="A17" s="10"/>
      <c r="B17" s="10"/>
      <c r="C17" s="10"/>
      <c r="D17" s="10"/>
      <c r="E17" s="10" t="s">
        <v>3528</v>
      </c>
      <c r="F17" s="10" t="s">
        <v>3517</v>
      </c>
      <c r="G17" s="10" t="s">
        <v>3529</v>
      </c>
    </row>
    <row r="18" ht="22.5" spans="1:9">
      <c r="A18" s="14" t="s">
        <v>3543</v>
      </c>
      <c r="B18" s="15" t="e">
        <f>COUNTIF(#REF!,A18&amp;"产业链")</f>
        <v>#REF!</v>
      </c>
      <c r="C18" s="16" t="e">
        <f>SUMIF(#REF!,A18&amp;"产业链",#REF!)/10000</f>
        <v>#REF!</v>
      </c>
      <c r="D18" s="16" t="e">
        <f>SUMIF(#REF!,A18&amp;"产业链",#REF!)/10000</f>
        <v>#REF!</v>
      </c>
      <c r="E18" s="15" t="e">
        <f>COUNTIFS(#REF!,A18&amp;"产业链",#REF!,"新建")</f>
        <v>#REF!</v>
      </c>
      <c r="F18" s="16" t="e">
        <f>SUMIFS(#REF!,#REF!,A18&amp;"产业链",#REF!,"新建")/10000</f>
        <v>#REF!</v>
      </c>
      <c r="G18" s="16" t="e">
        <f>SUMIFS(#REF!,#REF!,A18&amp;"产业链",#REF!,"新建")/10000</f>
        <v>#REF!</v>
      </c>
      <c r="I18" t="e">
        <f t="shared" ref="I18:I33" si="2">A18&amp;"产业链项目"&amp;E18&amp;"个，"</f>
        <v>#REF!</v>
      </c>
    </row>
    <row r="19" ht="22.5" spans="1:9">
      <c r="A19" s="14" t="s">
        <v>579</v>
      </c>
      <c r="B19" s="15" t="e">
        <f>COUNTIF(#REF!,A19&amp;"产业链")</f>
        <v>#REF!</v>
      </c>
      <c r="C19" s="16" t="e">
        <f>SUMIF(#REF!,A19&amp;"产业链",#REF!)/10000</f>
        <v>#REF!</v>
      </c>
      <c r="D19" s="16" t="e">
        <f>SUMIF(#REF!,A19&amp;"产业链",#REF!)/10000</f>
        <v>#REF!</v>
      </c>
      <c r="E19" s="15" t="e">
        <f>COUNTIFS(#REF!,A19&amp;"产业链",#REF!,"新建")</f>
        <v>#REF!</v>
      </c>
      <c r="F19" s="16" t="e">
        <f>SUMIFS(#REF!,#REF!,A19&amp;"产业链",#REF!,"新建")/10000</f>
        <v>#REF!</v>
      </c>
      <c r="G19" s="16" t="e">
        <f>SUMIFS(#REF!,#REF!,A19&amp;"产业链",#REF!,"新建")/10000</f>
        <v>#REF!</v>
      </c>
      <c r="I19" t="e">
        <f t="shared" si="2"/>
        <v>#REF!</v>
      </c>
    </row>
    <row r="20" ht="22.5" spans="1:9">
      <c r="A20" s="14" t="s">
        <v>3544</v>
      </c>
      <c r="B20" s="15" t="e">
        <f>COUNTIF(#REF!,A20&amp;"产业链")</f>
        <v>#REF!</v>
      </c>
      <c r="C20" s="16" t="e">
        <f>SUMIF(#REF!,A20&amp;"产业链",#REF!)/10000</f>
        <v>#REF!</v>
      </c>
      <c r="D20" s="16" t="e">
        <f>SUMIF(#REF!,A20&amp;"产业链",#REF!)/10000</f>
        <v>#REF!</v>
      </c>
      <c r="E20" s="15" t="e">
        <f>COUNTIFS(#REF!,A20&amp;"产业链",#REF!,"新建")</f>
        <v>#REF!</v>
      </c>
      <c r="F20" s="16" t="e">
        <f>SUMIFS(#REF!,#REF!,A20&amp;"产业链",#REF!,"新建")/10000</f>
        <v>#REF!</v>
      </c>
      <c r="G20" s="16" t="e">
        <f>SUMIFS(#REF!,#REF!,A20&amp;"产业链",#REF!,"新建")/10000</f>
        <v>#REF!</v>
      </c>
      <c r="I20" t="e">
        <f t="shared" si="2"/>
        <v>#REF!</v>
      </c>
    </row>
    <row r="21" ht="22.5" spans="1:9">
      <c r="A21" s="14" t="s">
        <v>3545</v>
      </c>
      <c r="B21" s="15" t="e">
        <f>COUNTIF(#REF!,A21&amp;"产业链")</f>
        <v>#REF!</v>
      </c>
      <c r="C21" s="16" t="e">
        <f>SUMIF(#REF!,A21&amp;"产业链",#REF!)/10000</f>
        <v>#REF!</v>
      </c>
      <c r="D21" s="16" t="e">
        <f>SUMIF(#REF!,A21&amp;"产业链",#REF!)/10000</f>
        <v>#REF!</v>
      </c>
      <c r="E21" s="15" t="e">
        <f>COUNTIFS(#REF!,A21&amp;"产业链",#REF!,"新建")</f>
        <v>#REF!</v>
      </c>
      <c r="F21" s="16" t="e">
        <f>SUMIFS(#REF!,#REF!,A21&amp;"产业链",#REF!,"新建")/10000</f>
        <v>#REF!</v>
      </c>
      <c r="G21" s="16" t="e">
        <f>SUMIFS(#REF!,#REF!,A21&amp;"产业链",#REF!,"新建")/10000</f>
        <v>#REF!</v>
      </c>
      <c r="I21" t="e">
        <f t="shared" si="2"/>
        <v>#REF!</v>
      </c>
    </row>
    <row r="22" ht="22.5" spans="1:9">
      <c r="A22" s="14" t="s">
        <v>3546</v>
      </c>
      <c r="B22" s="15" t="e">
        <f>COUNTIF(#REF!,A22&amp;"产业链")</f>
        <v>#REF!</v>
      </c>
      <c r="C22" s="16" t="e">
        <f>SUMIF(#REF!,A22&amp;"产业链",#REF!)/10000</f>
        <v>#REF!</v>
      </c>
      <c r="D22" s="16" t="e">
        <f>SUMIF(#REF!,A22&amp;"产业链",#REF!)/10000</f>
        <v>#REF!</v>
      </c>
      <c r="E22" s="15" t="e">
        <f>COUNTIFS(#REF!,A22&amp;"产业链",#REF!,"新建")</f>
        <v>#REF!</v>
      </c>
      <c r="F22" s="16" t="e">
        <f>SUMIFS(#REF!,#REF!,A22&amp;"产业链",#REF!,"新建")/10000</f>
        <v>#REF!</v>
      </c>
      <c r="G22" s="16" t="e">
        <f>SUMIFS(#REF!,#REF!,A22&amp;"产业链",#REF!,"新建")/10000</f>
        <v>#REF!</v>
      </c>
      <c r="I22" t="e">
        <f t="shared" si="2"/>
        <v>#REF!</v>
      </c>
    </row>
    <row r="23" ht="22.5" spans="1:9">
      <c r="A23" s="14" t="s">
        <v>3547</v>
      </c>
      <c r="B23" s="15" t="e">
        <f>COUNTIF(#REF!,A23&amp;"产业链")</f>
        <v>#REF!</v>
      </c>
      <c r="C23" s="16" t="e">
        <f>SUMIF(#REF!,A23&amp;"产业链",#REF!)/10000</f>
        <v>#REF!</v>
      </c>
      <c r="D23" s="16" t="e">
        <f>SUMIF(#REF!,A23&amp;"产业链",#REF!)/10000</f>
        <v>#REF!</v>
      </c>
      <c r="E23" s="15" t="e">
        <f>COUNTIFS(#REF!,A23&amp;"产业链",#REF!,"新建")</f>
        <v>#REF!</v>
      </c>
      <c r="F23" s="16" t="e">
        <f>SUMIFS(#REF!,#REF!,A23&amp;"产业链",#REF!,"新建")/10000</f>
        <v>#REF!</v>
      </c>
      <c r="G23" s="16" t="e">
        <f>SUMIFS(#REF!,#REF!,A23&amp;"产业链",#REF!,"新建")/10000</f>
        <v>#REF!</v>
      </c>
      <c r="I23" t="e">
        <f t="shared" si="2"/>
        <v>#REF!</v>
      </c>
    </row>
    <row r="24" ht="22.5" spans="1:9">
      <c r="A24" s="14" t="s">
        <v>3548</v>
      </c>
      <c r="B24" s="15" t="e">
        <f>COUNTIF(#REF!,A24&amp;"产业链")</f>
        <v>#REF!</v>
      </c>
      <c r="C24" s="16" t="e">
        <f>SUMIF(#REF!,A24&amp;"产业链",#REF!)/10000</f>
        <v>#REF!</v>
      </c>
      <c r="D24" s="16" t="e">
        <f>SUMIF(#REF!,A24&amp;"产业链",#REF!)/10000</f>
        <v>#REF!</v>
      </c>
      <c r="E24" s="15" t="e">
        <f>COUNTIFS(#REF!,A24&amp;"产业链",#REF!,"新建")</f>
        <v>#REF!</v>
      </c>
      <c r="F24" s="16" t="e">
        <f>SUMIFS(#REF!,#REF!,A24&amp;"产业链",#REF!,"新建")/10000</f>
        <v>#REF!</v>
      </c>
      <c r="G24" s="16" t="e">
        <f>SUMIFS(#REF!,#REF!,A24&amp;"产业链",#REF!,"新建")/10000</f>
        <v>#REF!</v>
      </c>
      <c r="I24" t="e">
        <f t="shared" si="2"/>
        <v>#REF!</v>
      </c>
    </row>
    <row r="25" ht="22.5" spans="1:9">
      <c r="A25" s="14" t="s">
        <v>1162</v>
      </c>
      <c r="B25" s="15" t="e">
        <f>COUNTIF(#REF!,A25&amp;"产业链")</f>
        <v>#REF!</v>
      </c>
      <c r="C25" s="16" t="e">
        <f>SUMIF(#REF!,A25&amp;"产业链",#REF!)/10000</f>
        <v>#REF!</v>
      </c>
      <c r="D25" s="16" t="e">
        <f>SUMIF(#REF!,A25&amp;"产业链",#REF!)/10000</f>
        <v>#REF!</v>
      </c>
      <c r="E25" s="15" t="e">
        <f>COUNTIFS(#REF!,A25&amp;"产业链",#REF!,"新建")</f>
        <v>#REF!</v>
      </c>
      <c r="F25" s="16" t="e">
        <f>SUMIFS(#REF!,#REF!,A25&amp;"产业链",#REF!,"新建")/10000</f>
        <v>#REF!</v>
      </c>
      <c r="G25" s="16" t="e">
        <f>SUMIFS(#REF!,#REF!,A25&amp;"产业链",#REF!,"新建")/10000</f>
        <v>#REF!</v>
      </c>
      <c r="I25" t="e">
        <f t="shared" si="2"/>
        <v>#REF!</v>
      </c>
    </row>
    <row r="26" ht="22.5" spans="1:9">
      <c r="A26" s="14" t="s">
        <v>1287</v>
      </c>
      <c r="B26" s="15" t="e">
        <f>COUNTIF(#REF!,A26&amp;"产业链")</f>
        <v>#REF!</v>
      </c>
      <c r="C26" s="16" t="e">
        <f>SUMIF(#REF!,A26&amp;"产业链",#REF!)/10000</f>
        <v>#REF!</v>
      </c>
      <c r="D26" s="16" t="e">
        <f>SUMIF(#REF!,A26&amp;"产业链",#REF!)/10000</f>
        <v>#REF!</v>
      </c>
      <c r="E26" s="15" t="e">
        <f>COUNTIFS(#REF!,A26&amp;"产业链",#REF!,"新建")</f>
        <v>#REF!</v>
      </c>
      <c r="F26" s="16" t="e">
        <f>SUMIFS(#REF!,#REF!,A26&amp;"产业链",#REF!,"新建")/10000</f>
        <v>#REF!</v>
      </c>
      <c r="G26" s="16" t="e">
        <f>SUMIFS(#REF!,#REF!,A26&amp;"产业链",#REF!,"新建")/10000</f>
        <v>#REF!</v>
      </c>
      <c r="I26" t="e">
        <f t="shared" si="2"/>
        <v>#REF!</v>
      </c>
    </row>
    <row r="27" ht="22.5" spans="1:9">
      <c r="A27" s="14" t="s">
        <v>3549</v>
      </c>
      <c r="B27" s="15" t="e">
        <f>COUNTIF(#REF!,A27&amp;"产业链")</f>
        <v>#REF!</v>
      </c>
      <c r="C27" s="16" t="e">
        <f>SUMIF(#REF!,A27&amp;"产业链",#REF!)/10000</f>
        <v>#REF!</v>
      </c>
      <c r="D27" s="16" t="e">
        <f>SUMIF(#REF!,A27&amp;"产业链",#REF!)/10000</f>
        <v>#REF!</v>
      </c>
      <c r="E27" s="15" t="e">
        <f>COUNTIFS(#REF!,A27&amp;"产业链",#REF!,"新建")</f>
        <v>#REF!</v>
      </c>
      <c r="F27" s="16" t="e">
        <f>SUMIFS(#REF!,#REF!,A27&amp;"产业链",#REF!,"新建")/10000</f>
        <v>#REF!</v>
      </c>
      <c r="G27" s="16" t="e">
        <f>SUMIFS(#REF!,#REF!,A27&amp;"产业链",#REF!,"新建")/10000</f>
        <v>#REF!</v>
      </c>
      <c r="I27" t="e">
        <f t="shared" si="2"/>
        <v>#REF!</v>
      </c>
    </row>
    <row r="28" ht="22.5" spans="1:9">
      <c r="A28" s="14" t="s">
        <v>3550</v>
      </c>
      <c r="B28" s="15" t="e">
        <f>COUNTIF(#REF!,A28&amp;"产业链")</f>
        <v>#REF!</v>
      </c>
      <c r="C28" s="16" t="e">
        <f>SUMIF(#REF!,A28&amp;"产业链",#REF!)/10000</f>
        <v>#REF!</v>
      </c>
      <c r="D28" s="16" t="e">
        <f>SUMIF(#REF!,A28&amp;"产业链",#REF!)/10000</f>
        <v>#REF!</v>
      </c>
      <c r="E28" s="15" t="e">
        <f>COUNTIFS(#REF!,A28&amp;"产业链",#REF!,"新建")</f>
        <v>#REF!</v>
      </c>
      <c r="F28" s="16" t="e">
        <f>SUMIFS(#REF!,#REF!,A28&amp;"产业链",#REF!,"新建")/10000</f>
        <v>#REF!</v>
      </c>
      <c r="G28" s="16" t="e">
        <f>SUMIFS(#REF!,#REF!,A28&amp;"产业链",#REF!,"新建")/10000</f>
        <v>#REF!</v>
      </c>
      <c r="I28" t="e">
        <f t="shared" si="2"/>
        <v>#REF!</v>
      </c>
    </row>
    <row r="29" ht="22.5" spans="1:9">
      <c r="A29" s="14" t="s">
        <v>3551</v>
      </c>
      <c r="B29" s="15" t="e">
        <f>COUNTIF(#REF!,A29&amp;"产业链")</f>
        <v>#REF!</v>
      </c>
      <c r="C29" s="16" t="e">
        <f>SUMIF(#REF!,A29&amp;"产业链",#REF!)/10000</f>
        <v>#REF!</v>
      </c>
      <c r="D29" s="16" t="e">
        <f>SUMIF(#REF!,A29&amp;"产业链",#REF!)/10000</f>
        <v>#REF!</v>
      </c>
      <c r="E29" s="15" t="e">
        <f>COUNTIFS(#REF!,A29&amp;"产业链",#REF!,"新建")</f>
        <v>#REF!</v>
      </c>
      <c r="F29" s="16" t="e">
        <f>SUMIFS(#REF!,#REF!,A29&amp;"产业链",#REF!,"新建")/10000</f>
        <v>#REF!</v>
      </c>
      <c r="G29" s="16" t="e">
        <f>SUMIFS(#REF!,#REF!,A29&amp;"产业链",#REF!,"新建")/10000</f>
        <v>#REF!</v>
      </c>
      <c r="I29" t="e">
        <f t="shared" si="2"/>
        <v>#REF!</v>
      </c>
    </row>
    <row r="30" ht="22.5" spans="1:9">
      <c r="A30" s="14" t="s">
        <v>3552</v>
      </c>
      <c r="B30" s="15" t="e">
        <f>COUNTIF(#REF!,A30&amp;"产业链")</f>
        <v>#REF!</v>
      </c>
      <c r="C30" s="16" t="e">
        <f>SUMIF(#REF!,A30&amp;"产业链",#REF!)/10000</f>
        <v>#REF!</v>
      </c>
      <c r="D30" s="16" t="e">
        <f>SUMIF(#REF!,A30&amp;"产业链",#REF!)/10000</f>
        <v>#REF!</v>
      </c>
      <c r="E30" s="15" t="e">
        <f>COUNTIFS(#REF!,A30&amp;"产业链",#REF!,"新建")</f>
        <v>#REF!</v>
      </c>
      <c r="F30" s="16" t="e">
        <f>SUMIFS(#REF!,#REF!,A30&amp;"产业链",#REF!,"新建")/10000</f>
        <v>#REF!</v>
      </c>
      <c r="G30" s="16" t="e">
        <f>SUMIFS(#REF!,#REF!,A30&amp;"产业链",#REF!,"新建")/10000</f>
        <v>#REF!</v>
      </c>
      <c r="I30" t="e">
        <f t="shared" si="2"/>
        <v>#REF!</v>
      </c>
    </row>
    <row r="31" ht="22.5" spans="1:9">
      <c r="A31" s="14" t="s">
        <v>3553</v>
      </c>
      <c r="B31" s="15" t="e">
        <f>COUNTIF(#REF!,A31&amp;"产业链")</f>
        <v>#REF!</v>
      </c>
      <c r="C31" s="16" t="e">
        <f>SUMIF(#REF!,A31&amp;"产业链",#REF!)/10000</f>
        <v>#REF!</v>
      </c>
      <c r="D31" s="16" t="e">
        <f>SUMIF(#REF!,A31&amp;"产业链",#REF!)/10000</f>
        <v>#REF!</v>
      </c>
      <c r="E31" s="15" t="e">
        <f>COUNTIFS(#REF!,A31&amp;"产业链",#REF!,"新建")</f>
        <v>#REF!</v>
      </c>
      <c r="F31" s="16" t="e">
        <f>SUMIFS(#REF!,#REF!,A31&amp;"产业链",#REF!,"新建")/10000</f>
        <v>#REF!</v>
      </c>
      <c r="G31" s="16" t="e">
        <f>SUMIFS(#REF!,#REF!,A31&amp;"产业链",#REF!,"新建")/10000</f>
        <v>#REF!</v>
      </c>
      <c r="I31" t="e">
        <f t="shared" si="2"/>
        <v>#REF!</v>
      </c>
    </row>
    <row r="32" ht="22.5" spans="1:9">
      <c r="A32" s="14" t="s">
        <v>3554</v>
      </c>
      <c r="B32" s="15" t="e">
        <f>COUNTIF(#REF!,A32&amp;"产业链")</f>
        <v>#REF!</v>
      </c>
      <c r="C32" s="16" t="e">
        <f>SUMIF(#REF!,A32&amp;"产业链",#REF!)/10000</f>
        <v>#REF!</v>
      </c>
      <c r="D32" s="16" t="e">
        <f>SUMIF(#REF!,A32&amp;"产业链",#REF!)/10000</f>
        <v>#REF!</v>
      </c>
      <c r="E32" s="15" t="e">
        <f>COUNTIFS(#REF!,A32&amp;"产业链",#REF!,"新建")</f>
        <v>#REF!</v>
      </c>
      <c r="F32" s="16" t="e">
        <f>SUMIFS(#REF!,#REF!,A32&amp;"产业链",#REF!,"新建")/10000</f>
        <v>#REF!</v>
      </c>
      <c r="G32" s="16" t="e">
        <f>SUMIFS(#REF!,#REF!,A32&amp;"产业链",#REF!,"新建")/10000</f>
        <v>#REF!</v>
      </c>
      <c r="I32" t="e">
        <f t="shared" si="2"/>
        <v>#REF!</v>
      </c>
    </row>
    <row r="33" ht="22.5" spans="1:9">
      <c r="A33" s="14" t="s">
        <v>3555</v>
      </c>
      <c r="B33" s="15" t="e">
        <f>COUNTIF(#REF!,A33&amp;"产业链")</f>
        <v>#REF!</v>
      </c>
      <c r="C33" s="16" t="e">
        <f>SUMIF(#REF!,A33&amp;"产业链",#REF!)/10000</f>
        <v>#REF!</v>
      </c>
      <c r="D33" s="16" t="e">
        <f>SUMIF(#REF!,A33&amp;"产业链",#REF!)/10000</f>
        <v>#REF!</v>
      </c>
      <c r="E33" s="15" t="e">
        <f>COUNTIFS(#REF!,A33&amp;"产业链",#REF!,"新建")</f>
        <v>#REF!</v>
      </c>
      <c r="F33" s="16" t="e">
        <f>SUMIFS(#REF!,#REF!,A33&amp;"产业链",#REF!,"新建")/10000</f>
        <v>#REF!</v>
      </c>
      <c r="G33" s="16" t="e">
        <f>SUMIFS(#REF!,#REF!,A33&amp;"产业链",#REF!,"新建")/10000</f>
        <v>#REF!</v>
      </c>
      <c r="I33" t="e">
        <f t="shared" si="2"/>
        <v>#REF!</v>
      </c>
    </row>
    <row r="34" ht="22.5" spans="1:9">
      <c r="A34" s="17" t="s">
        <v>3541</v>
      </c>
      <c r="B34" s="15" t="e">
        <f t="shared" ref="B34:G34" si="3">SUM(B18:B33)</f>
        <v>#REF!</v>
      </c>
      <c r="C34" s="16" t="e">
        <f t="shared" si="3"/>
        <v>#REF!</v>
      </c>
      <c r="D34" s="16" t="e">
        <f t="shared" si="3"/>
        <v>#REF!</v>
      </c>
      <c r="E34" s="15" t="e">
        <f t="shared" si="3"/>
        <v>#REF!</v>
      </c>
      <c r="F34" s="16" t="e">
        <f t="shared" si="3"/>
        <v>#REF!</v>
      </c>
      <c r="G34" s="16" t="e">
        <f t="shared" si="3"/>
        <v>#REF!</v>
      </c>
      <c r="I34" t="e">
        <f>"十六条产业链项目"&amp;E34&amp;"个，其中，"</f>
        <v>#REF!</v>
      </c>
    </row>
    <row r="36" ht="57" customHeight="1" spans="1:9">
      <c r="A36" s="19" t="e">
        <f>I34&amp;I18&amp;I19&amp;I20&amp;I21&amp;I22&amp;I23&amp;I24&amp;I25&amp;I26&amp;I27&amp;I28&amp;I29&amp;I30&amp;I31&amp;I32&amp;I33</f>
        <v>#REF!</v>
      </c>
      <c r="B36" s="19"/>
      <c r="C36" s="19"/>
      <c r="D36" s="19"/>
      <c r="E36" s="19"/>
      <c r="F36" s="19"/>
      <c r="G36" s="19"/>
    </row>
  </sheetData>
  <sortState ref="A19:I34">
    <sortCondition ref="E19:E34" descending="1"/>
  </sortState>
  <mergeCells count="12">
    <mergeCell ref="E1:G1"/>
    <mergeCell ref="A15:G15"/>
    <mergeCell ref="E16:G16"/>
    <mergeCell ref="A36:G36"/>
    <mergeCell ref="A1:A2"/>
    <mergeCell ref="A16:A17"/>
    <mergeCell ref="B1:B2"/>
    <mergeCell ref="B16:B17"/>
    <mergeCell ref="C1:C2"/>
    <mergeCell ref="C16:C17"/>
    <mergeCell ref="D1:D2"/>
    <mergeCell ref="D16:D17"/>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8"/>
  <sheetViews>
    <sheetView zoomScale="70" zoomScaleNormal="70" workbookViewId="0">
      <selection activeCell="I29" sqref="I29"/>
    </sheetView>
  </sheetViews>
  <sheetFormatPr defaultColWidth="9" defaultRowHeight="13.5"/>
  <cols>
    <col min="1" max="1" width="34.2833333333333" style="1" customWidth="1"/>
    <col min="2" max="2" width="29.2833333333333" style="2" customWidth="1"/>
    <col min="3" max="3" width="36.425" style="2" customWidth="1"/>
    <col min="4" max="4" width="20.6333333333333" style="2" customWidth="1"/>
    <col min="5" max="14" width="9" style="2"/>
    <col min="15" max="15" width="17.1333333333333" style="2" customWidth="1"/>
    <col min="16" max="16" width="73.7416666666667" style="2" customWidth="1"/>
    <col min="17" max="16384" width="9" style="2"/>
  </cols>
  <sheetData>
    <row r="1" ht="30" customHeight="1" spans="1:16">
      <c r="A1" s="3" t="s">
        <v>3527</v>
      </c>
      <c r="B1" s="3"/>
      <c r="C1" s="3"/>
      <c r="D1" s="3"/>
    </row>
    <row r="2" ht="30" customHeight="1" spans="1:16">
      <c r="A2" s="4" t="s">
        <v>3556</v>
      </c>
      <c r="B2" s="4" t="s">
        <v>3557</v>
      </c>
      <c r="C2" s="4" t="s">
        <v>3558</v>
      </c>
      <c r="D2" s="4" t="s">
        <v>3559</v>
      </c>
    </row>
    <row r="3" ht="30" customHeight="1" spans="1:16">
      <c r="A3" s="5" t="s">
        <v>3560</v>
      </c>
      <c r="B3" s="6" t="s">
        <v>3561</v>
      </c>
      <c r="C3" s="6"/>
      <c r="D3" s="6"/>
      <c r="O3" s="2" t="s">
        <v>200</v>
      </c>
      <c r="P3" s="7" t="s">
        <v>217</v>
      </c>
    </row>
    <row r="4" ht="30" customHeight="1" spans="1:16">
      <c r="A4" s="5"/>
      <c r="B4" s="6" t="s">
        <v>3562</v>
      </c>
      <c r="C4" s="6"/>
      <c r="D4" s="6"/>
      <c r="O4" s="2" t="s">
        <v>266</v>
      </c>
      <c r="P4" s="7" t="s">
        <v>201</v>
      </c>
    </row>
    <row r="5" ht="30" customHeight="1" spans="1:16">
      <c r="A5" s="5"/>
      <c r="B5" s="6" t="s">
        <v>3563</v>
      </c>
      <c r="C5" s="6"/>
      <c r="D5" s="6"/>
      <c r="O5" s="2" t="s">
        <v>1069</v>
      </c>
      <c r="P5" s="8" t="s">
        <v>3564</v>
      </c>
    </row>
    <row r="6" ht="30" customHeight="1" spans="1:16">
      <c r="A6" s="5" t="s">
        <v>3565</v>
      </c>
      <c r="B6" s="6" t="s">
        <v>3566</v>
      </c>
      <c r="C6" s="6" t="s">
        <v>3567</v>
      </c>
      <c r="D6" s="5" t="s">
        <v>3568</v>
      </c>
      <c r="O6" s="2" t="s">
        <v>1092</v>
      </c>
      <c r="P6" s="9" t="s">
        <v>267</v>
      </c>
    </row>
    <row r="7" ht="30" customHeight="1" spans="1:16">
      <c r="A7" s="5"/>
      <c r="B7" s="6"/>
      <c r="C7" s="6"/>
      <c r="D7" s="5" t="s">
        <v>3569</v>
      </c>
      <c r="O7" s="2" t="s">
        <v>3220</v>
      </c>
      <c r="P7" s="7" t="s">
        <v>281</v>
      </c>
    </row>
    <row r="8" ht="30" customHeight="1" spans="1:16">
      <c r="A8" s="5"/>
      <c r="B8" s="6"/>
      <c r="C8" s="6"/>
      <c r="D8" s="5" t="s">
        <v>3570</v>
      </c>
      <c r="O8" s="2" t="s">
        <v>3288</v>
      </c>
      <c r="P8" s="7" t="s">
        <v>554</v>
      </c>
    </row>
    <row r="9" ht="30" customHeight="1" spans="1:16">
      <c r="A9" s="5"/>
      <c r="B9" s="6"/>
      <c r="C9" s="6"/>
      <c r="D9" s="5" t="s">
        <v>3571</v>
      </c>
      <c r="P9" s="7" t="s">
        <v>695</v>
      </c>
    </row>
    <row r="10" ht="30" customHeight="1" spans="1:16">
      <c r="A10" s="5"/>
      <c r="B10" s="6"/>
      <c r="C10" s="6"/>
      <c r="D10" s="5" t="s">
        <v>3572</v>
      </c>
      <c r="P10" s="7" t="s">
        <v>523</v>
      </c>
    </row>
    <row r="11" ht="30" customHeight="1" spans="1:16">
      <c r="A11" s="5"/>
      <c r="B11" s="6"/>
      <c r="C11" s="6"/>
      <c r="D11" s="5" t="s">
        <v>3573</v>
      </c>
      <c r="P11" s="7" t="s">
        <v>1070</v>
      </c>
    </row>
    <row r="12" ht="30" customHeight="1" spans="1:16">
      <c r="A12" s="5"/>
      <c r="B12" s="6"/>
      <c r="C12" s="6" t="s">
        <v>3574</v>
      </c>
      <c r="D12" s="5" t="s">
        <v>3575</v>
      </c>
      <c r="P12" s="7" t="s">
        <v>3576</v>
      </c>
    </row>
    <row r="13" ht="30" customHeight="1" spans="1:16">
      <c r="A13" s="5"/>
      <c r="B13" s="6"/>
      <c r="C13" s="6"/>
      <c r="D13" s="5" t="s">
        <v>3577</v>
      </c>
      <c r="P13" s="7" t="s">
        <v>1093</v>
      </c>
    </row>
    <row r="14" ht="30" customHeight="1" spans="1:16">
      <c r="A14" s="5"/>
      <c r="B14" s="6"/>
      <c r="C14" s="6"/>
      <c r="D14" s="5" t="s">
        <v>3578</v>
      </c>
      <c r="P14" s="7" t="s">
        <v>1145</v>
      </c>
    </row>
    <row r="15" ht="30" customHeight="1" spans="1:16">
      <c r="A15" s="5"/>
      <c r="B15" s="6"/>
      <c r="C15" s="6"/>
      <c r="D15" s="5" t="s">
        <v>3579</v>
      </c>
      <c r="P15" s="7" t="s">
        <v>1565</v>
      </c>
    </row>
    <row r="16" ht="30" customHeight="1" spans="1:16">
      <c r="A16" s="5"/>
      <c r="B16" s="6"/>
      <c r="C16" s="6"/>
      <c r="D16" s="5" t="s">
        <v>3580</v>
      </c>
      <c r="P16" s="7" t="s">
        <v>3581</v>
      </c>
    </row>
    <row r="17" ht="30" customHeight="1" spans="1:16">
      <c r="A17" s="5"/>
      <c r="B17" s="6"/>
      <c r="C17" s="6" t="s">
        <v>3582</v>
      </c>
      <c r="D17" s="6"/>
      <c r="P17" s="7" t="s">
        <v>3265</v>
      </c>
    </row>
    <row r="18" ht="30" customHeight="1" spans="1:16">
      <c r="A18" s="5"/>
      <c r="B18" s="6" t="s">
        <v>3583</v>
      </c>
      <c r="C18" s="6" t="s">
        <v>3584</v>
      </c>
      <c r="D18" s="6"/>
      <c r="P18" s="7" t="s">
        <v>3221</v>
      </c>
    </row>
    <row r="19" ht="30" customHeight="1" spans="1:16">
      <c r="A19" s="5"/>
      <c r="B19" s="6"/>
      <c r="C19" s="6" t="s">
        <v>3585</v>
      </c>
      <c r="D19" s="6"/>
      <c r="P19" s="7" t="s">
        <v>3586</v>
      </c>
    </row>
    <row r="20" ht="30" customHeight="1" spans="1:16">
      <c r="A20" s="5"/>
      <c r="B20" s="6" t="s">
        <v>3587</v>
      </c>
      <c r="C20" s="6"/>
      <c r="D20" s="6"/>
      <c r="P20" s="7" t="s">
        <v>3289</v>
      </c>
    </row>
    <row r="21" ht="30" customHeight="1" spans="1:16">
      <c r="A21" s="5"/>
      <c r="B21" s="6" t="s">
        <v>3588</v>
      </c>
      <c r="C21" s="6"/>
      <c r="D21" s="6"/>
      <c r="P21" s="7" t="s">
        <v>3403</v>
      </c>
    </row>
    <row r="22" ht="30" customHeight="1" spans="1:16">
      <c r="A22" s="5" t="s">
        <v>3589</v>
      </c>
      <c r="B22" s="6" t="s">
        <v>3590</v>
      </c>
      <c r="C22" s="6"/>
      <c r="D22" s="6"/>
      <c r="P22" s="7" t="s">
        <v>3435</v>
      </c>
    </row>
    <row r="23" ht="30" customHeight="1" spans="1:16">
      <c r="A23" s="5"/>
      <c r="B23" s="6" t="s">
        <v>3591</v>
      </c>
      <c r="C23" s="6"/>
      <c r="D23" s="6"/>
      <c r="P23" s="7" t="s">
        <v>3342</v>
      </c>
    </row>
    <row r="24" ht="30" customHeight="1" spans="1:16">
      <c r="A24" s="5"/>
      <c r="B24" s="6" t="s">
        <v>3592</v>
      </c>
      <c r="C24" s="6"/>
      <c r="D24" s="6"/>
      <c r="P24" s="7"/>
    </row>
    <row r="25" ht="30" customHeight="1" spans="1:16">
      <c r="A25" s="5" t="s">
        <v>3593</v>
      </c>
      <c r="B25" s="6" t="s">
        <v>3594</v>
      </c>
      <c r="C25" s="6" t="s">
        <v>3595</v>
      </c>
      <c r="D25" s="5" t="s">
        <v>3596</v>
      </c>
      <c r="P25" s="7"/>
    </row>
    <row r="26" ht="30" customHeight="1" spans="1:16">
      <c r="A26" s="5"/>
      <c r="B26" s="6"/>
      <c r="C26" s="6"/>
      <c r="D26" s="5" t="s">
        <v>3597</v>
      </c>
      <c r="P26" s="7"/>
    </row>
    <row r="27" ht="30" customHeight="1" spans="1:16">
      <c r="A27" s="5"/>
      <c r="B27" s="6"/>
      <c r="C27" s="6"/>
      <c r="D27" s="5" t="s">
        <v>3598</v>
      </c>
      <c r="P27" s="7"/>
    </row>
    <row r="28" ht="30" customHeight="1" spans="1:16">
      <c r="A28" s="5"/>
      <c r="B28" s="6"/>
      <c r="C28" s="6"/>
      <c r="D28" s="5" t="s">
        <v>1208</v>
      </c>
      <c r="P28" s="7"/>
    </row>
    <row r="29" ht="30" customHeight="1" spans="1:16">
      <c r="A29" s="5"/>
      <c r="B29" s="6"/>
      <c r="C29" s="6"/>
      <c r="D29" s="5" t="s">
        <v>3599</v>
      </c>
      <c r="P29" s="7"/>
    </row>
    <row r="30" ht="30" customHeight="1" spans="1:16">
      <c r="A30" s="5"/>
      <c r="B30" s="6"/>
      <c r="C30" s="6" t="s">
        <v>3600</v>
      </c>
      <c r="D30" s="5" t="s">
        <v>3601</v>
      </c>
      <c r="P30" s="7"/>
    </row>
    <row r="31" ht="30" customHeight="1" spans="1:16">
      <c r="A31" s="5"/>
      <c r="B31" s="6"/>
      <c r="C31" s="6"/>
      <c r="D31" s="5" t="s">
        <v>3602</v>
      </c>
    </row>
    <row r="32" ht="30" customHeight="1" spans="1:16">
      <c r="A32" s="5"/>
      <c r="B32" s="6"/>
      <c r="C32" s="6"/>
      <c r="D32" s="5" t="s">
        <v>3603</v>
      </c>
      <c r="P32" s="7"/>
    </row>
    <row r="33" ht="30" customHeight="1" spans="1:16">
      <c r="A33" s="5"/>
      <c r="B33" s="6"/>
      <c r="C33" s="6"/>
      <c r="D33" s="5" t="s">
        <v>3604</v>
      </c>
      <c r="P33" s="7"/>
    </row>
    <row r="34" ht="60" customHeight="1" spans="1:16">
      <c r="A34" s="5"/>
      <c r="B34" s="6"/>
      <c r="C34" s="6"/>
      <c r="D34" s="6" t="s">
        <v>3605</v>
      </c>
      <c r="P34" s="7"/>
    </row>
    <row r="35" ht="30" customHeight="1" spans="1:16">
      <c r="A35" s="5"/>
      <c r="B35" s="6"/>
      <c r="C35" s="6"/>
      <c r="D35" s="5" t="s">
        <v>3606</v>
      </c>
      <c r="P35" s="7"/>
    </row>
    <row r="36" ht="30" customHeight="1" spans="1:16">
      <c r="A36" s="5"/>
      <c r="B36" s="6"/>
      <c r="C36" s="6"/>
      <c r="D36" s="5" t="s">
        <v>3607</v>
      </c>
      <c r="P36" s="7"/>
    </row>
    <row r="37" ht="30" customHeight="1" spans="1:16">
      <c r="A37" s="5"/>
      <c r="B37" s="6"/>
      <c r="C37" s="6" t="s">
        <v>3608</v>
      </c>
      <c r="D37" s="5" t="s">
        <v>3609</v>
      </c>
      <c r="P37" s="7"/>
    </row>
    <row r="38" ht="30" customHeight="1" spans="1:16">
      <c r="A38" s="5"/>
      <c r="B38" s="6"/>
      <c r="C38" s="6"/>
      <c r="D38" s="5" t="s">
        <v>3610</v>
      </c>
    </row>
    <row r="39" ht="30" customHeight="1" spans="1:16">
      <c r="A39" s="5"/>
      <c r="B39" s="6"/>
      <c r="C39" s="6"/>
      <c r="D39" s="5" t="s">
        <v>3611</v>
      </c>
    </row>
    <row r="40" ht="30" customHeight="1" spans="1:16">
      <c r="A40" s="5"/>
      <c r="B40" s="6"/>
      <c r="C40" s="6"/>
      <c r="D40" s="5" t="s">
        <v>3612</v>
      </c>
    </row>
    <row r="41" ht="30" customHeight="1" spans="1:16">
      <c r="A41" s="5"/>
      <c r="B41" s="6"/>
      <c r="C41" s="6"/>
      <c r="D41" s="5" t="s">
        <v>3613</v>
      </c>
    </row>
    <row r="42" ht="30" customHeight="1" spans="1:16">
      <c r="A42" s="5"/>
      <c r="B42" s="6"/>
      <c r="C42" s="6"/>
      <c r="D42" s="5" t="s">
        <v>3614</v>
      </c>
    </row>
    <row r="43" ht="30" customHeight="1" spans="1:16">
      <c r="A43" s="5"/>
      <c r="B43" s="6" t="s">
        <v>3615</v>
      </c>
      <c r="C43" s="6" t="s">
        <v>3616</v>
      </c>
      <c r="D43" s="6"/>
    </row>
    <row r="44" ht="30" customHeight="1" spans="1:16">
      <c r="A44" s="5"/>
      <c r="B44" s="6"/>
      <c r="C44" s="6" t="s">
        <v>3617</v>
      </c>
      <c r="D44" s="6"/>
    </row>
    <row r="45" ht="30" customHeight="1" spans="1:16">
      <c r="A45" s="5"/>
      <c r="B45" s="6"/>
      <c r="C45" s="6" t="s">
        <v>3618</v>
      </c>
      <c r="D45" s="6"/>
    </row>
    <row r="46" ht="30" customHeight="1" spans="1:16">
      <c r="A46" s="5"/>
      <c r="B46" s="6"/>
      <c r="C46" s="6" t="s">
        <v>3619</v>
      </c>
      <c r="D46" s="6"/>
    </row>
    <row r="47" ht="30" customHeight="1" spans="1:16">
      <c r="A47" s="5"/>
      <c r="B47" s="6"/>
      <c r="C47" s="6" t="s">
        <v>3620</v>
      </c>
      <c r="D47" s="6"/>
    </row>
    <row r="48" ht="30" customHeight="1" spans="1:16">
      <c r="A48" s="5"/>
      <c r="B48" s="6"/>
      <c r="C48" s="6" t="s">
        <v>3621</v>
      </c>
      <c r="D48" s="6"/>
    </row>
    <row r="49" ht="30" customHeight="1" spans="1:4">
      <c r="A49" s="5"/>
      <c r="B49" s="6"/>
      <c r="C49" s="6" t="s">
        <v>3622</v>
      </c>
      <c r="D49" s="6"/>
    </row>
    <row r="50" ht="30" customHeight="1" spans="1:4">
      <c r="A50" s="5"/>
      <c r="B50" s="6" t="s">
        <v>3623</v>
      </c>
      <c r="C50" s="6"/>
      <c r="D50" s="6"/>
    </row>
    <row r="51" ht="30" customHeight="1" spans="1:4">
      <c r="A51" s="5" t="s">
        <v>3624</v>
      </c>
      <c r="B51" s="6" t="s">
        <v>3625</v>
      </c>
      <c r="C51" s="6"/>
      <c r="D51" s="6"/>
    </row>
    <row r="52" ht="30" customHeight="1" spans="1:4">
      <c r="A52" s="5"/>
      <c r="B52" s="6" t="s">
        <v>3626</v>
      </c>
      <c r="C52" s="6"/>
      <c r="D52" s="6"/>
    </row>
    <row r="53" ht="30" customHeight="1" spans="1:4">
      <c r="A53" s="5"/>
      <c r="B53" s="6" t="s">
        <v>3627</v>
      </c>
      <c r="C53" s="6"/>
      <c r="D53" s="6"/>
    </row>
    <row r="54" ht="30" customHeight="1" spans="1:4">
      <c r="A54" s="5"/>
      <c r="B54" s="6" t="s">
        <v>3628</v>
      </c>
      <c r="C54" s="6"/>
      <c r="D54" s="6"/>
    </row>
    <row r="55" ht="30" customHeight="1" spans="1:4">
      <c r="A55" s="5" t="s">
        <v>3629</v>
      </c>
      <c r="B55" s="6" t="s">
        <v>3630</v>
      </c>
      <c r="C55" s="6"/>
      <c r="D55" s="6"/>
    </row>
    <row r="56" ht="30" customHeight="1" spans="1:4">
      <c r="A56" s="5"/>
      <c r="B56" s="6" t="s">
        <v>3631</v>
      </c>
      <c r="C56" s="6"/>
      <c r="D56" s="6"/>
    </row>
    <row r="57" ht="30" customHeight="1" spans="1:4">
      <c r="A57" s="5"/>
      <c r="B57" s="6" t="s">
        <v>3632</v>
      </c>
      <c r="C57" s="6"/>
      <c r="D57" s="6"/>
    </row>
    <row r="58" ht="30" customHeight="1" spans="1:4">
      <c r="A58" s="5"/>
      <c r="B58" s="6" t="s">
        <v>3633</v>
      </c>
      <c r="C58" s="6"/>
      <c r="D58" s="6"/>
    </row>
  </sheetData>
  <mergeCells count="43">
    <mergeCell ref="A1:D1"/>
    <mergeCell ref="B3:D3"/>
    <mergeCell ref="B4:D4"/>
    <mergeCell ref="B5:D5"/>
    <mergeCell ref="C17:D17"/>
    <mergeCell ref="C18:D18"/>
    <mergeCell ref="C19:D19"/>
    <mergeCell ref="B20:D20"/>
    <mergeCell ref="B21:D21"/>
    <mergeCell ref="B22:D22"/>
    <mergeCell ref="B23:D23"/>
    <mergeCell ref="B24:D24"/>
    <mergeCell ref="C43:D43"/>
    <mergeCell ref="C44:D44"/>
    <mergeCell ref="C45:D45"/>
    <mergeCell ref="C46:D46"/>
    <mergeCell ref="C47:D47"/>
    <mergeCell ref="C48:D48"/>
    <mergeCell ref="C49:D49"/>
    <mergeCell ref="B50:D50"/>
    <mergeCell ref="B51:D51"/>
    <mergeCell ref="B52:D52"/>
    <mergeCell ref="B53:D53"/>
    <mergeCell ref="B54:D54"/>
    <mergeCell ref="B55:D55"/>
    <mergeCell ref="B56:D56"/>
    <mergeCell ref="B57:D57"/>
    <mergeCell ref="B58:D58"/>
    <mergeCell ref="A3:A5"/>
    <mergeCell ref="A6:A21"/>
    <mergeCell ref="A22:A24"/>
    <mergeCell ref="A25:A50"/>
    <mergeCell ref="A51:A54"/>
    <mergeCell ref="A55:A58"/>
    <mergeCell ref="B6:B17"/>
    <mergeCell ref="B18:B19"/>
    <mergeCell ref="B25:B42"/>
    <mergeCell ref="B43:B49"/>
    <mergeCell ref="C6:C11"/>
    <mergeCell ref="C12:C16"/>
    <mergeCell ref="C25:C29"/>
    <mergeCell ref="C30:C36"/>
    <mergeCell ref="C37:C4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重点项目</vt:lpstr>
      <vt:lpstr>行业分类排版</vt:lpstr>
      <vt:lpstr>Sheet1 (3)</vt:lpstr>
      <vt:lpstr>数据统计</vt:lpstr>
      <vt:lpstr>行业领域和投资规模</vt:lpstr>
      <vt:lpstr>同比增长情况 </vt:lpstr>
      <vt:lpstr>产业集群产业链</vt:lpstr>
      <vt:lpstr>行业领域</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86132</dc:creator>
  <cp:lastModifiedBy>dan</cp:lastModifiedBy>
  <dcterms:created xsi:type="dcterms:W3CDTF">2024-08-22T07:48:00Z</dcterms:created>
  <dcterms:modified xsi:type="dcterms:W3CDTF">2026-02-25T03:01:50Z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5A68C381A2784765B93B4569E7FC9738_13</vt:lpwstr>
  </property>
  <property fmtid="{D5CDD505-2E9C-101B-9397-08002B2CF9AE}" pid="3" name="KSOProductBuildVer">
    <vt:lpwstr>2052-12.1.0.24657</vt:lpwstr>
  </property>
  <property fmtid="{D5CDD505-2E9C-101B-9397-08002B2CF9AE}" pid="4" name="KSOReadingLayout">
    <vt:bool>true</vt:bool>
  </property>
  <property fmtid="{D5CDD505-2E9C-101B-9397-08002B2CF9AE}" pid="5" name="CalculationRule">
    <vt:i4>0</vt:i4>
  </property>
</Properties>
</file>